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m\Dropbox\Business Planning in Transport Book\"/>
    </mc:Choice>
  </mc:AlternateContent>
  <bookViews>
    <workbookView xWindow="0" yWindow="0" windowWidth="23040" windowHeight="9168"/>
  </bookViews>
  <sheets>
    <sheet name="Notes" sheetId="25" r:id="rId1"/>
    <sheet name="2.1" sheetId="23" r:id="rId2"/>
    <sheet name="2E2" sheetId="1" r:id="rId3"/>
    <sheet name="5.3 and 5.4" sheetId="2" r:id="rId4"/>
    <sheet name="6.2.1" sheetId="3" r:id="rId5"/>
    <sheet name="7.2" sheetId="4" r:id="rId6"/>
    <sheet name="7.3.3" sheetId="5" r:id="rId7"/>
    <sheet name="8.1.1" sheetId="6" r:id="rId8"/>
    <sheet name="8.6.3 and 8.6.4" sheetId="7" r:id="rId9"/>
    <sheet name="9.7" sheetId="10" r:id="rId10"/>
    <sheet name="9.15.1" sheetId="11" r:id="rId11"/>
    <sheet name="9E1" sheetId="12" r:id="rId12"/>
    <sheet name="9E2" sheetId="24" r:id="rId13"/>
    <sheet name="11.3.3" sheetId="13" r:id="rId14"/>
    <sheet name="12.4" sheetId="14" r:id="rId15"/>
    <sheet name="17E2" sheetId="16" r:id="rId16"/>
    <sheet name="18.3" sheetId="17" r:id="rId17"/>
    <sheet name="18.4.1" sheetId="18" r:id="rId18"/>
    <sheet name="18.5.4" sheetId="19" r:id="rId19"/>
    <sheet name="18.7" sheetId="20" r:id="rId20"/>
    <sheet name="18E1" sheetId="21" r:id="rId21"/>
    <sheet name="19.6" sheetId="22" r:id="rId22"/>
  </sheets>
  <externalReferences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3" l="1"/>
  <c r="D4" i="23"/>
  <c r="D5" i="23"/>
  <c r="D6" i="23"/>
  <c r="D7" i="23"/>
  <c r="D8" i="23"/>
  <c r="D9" i="23"/>
  <c r="D10" i="23"/>
  <c r="D11" i="23"/>
  <c r="D12" i="23"/>
  <c r="D13" i="23"/>
  <c r="D14" i="23"/>
  <c r="D2" i="23"/>
  <c r="C19" i="22" l="1"/>
  <c r="C17" i="22"/>
  <c r="F4" i="22"/>
  <c r="F5" i="22"/>
  <c r="F6" i="22"/>
  <c r="F7" i="22"/>
  <c r="F8" i="22"/>
  <c r="F9" i="22"/>
  <c r="F10" i="22"/>
  <c r="F11" i="22"/>
  <c r="F12" i="22"/>
  <c r="F13" i="22"/>
  <c r="F3" i="22"/>
  <c r="E6" i="22"/>
  <c r="E7" i="22"/>
  <c r="E8" i="22" s="1"/>
  <c r="E9" i="22" s="1"/>
  <c r="E10" i="22" s="1"/>
  <c r="E11" i="22" s="1"/>
  <c r="E12" i="22" s="1"/>
  <c r="E13" i="22" s="1"/>
  <c r="E5" i="22"/>
  <c r="C41" i="20" l="1"/>
  <c r="C42" i="20" s="1"/>
  <c r="C43" i="20" s="1"/>
  <c r="C44" i="20" s="1"/>
  <c r="C45" i="20" s="1"/>
  <c r="C46" i="20" s="1"/>
  <c r="C47" i="20" s="1"/>
  <c r="C48" i="20" s="1"/>
  <c r="G15" i="19" l="1"/>
  <c r="E15" i="19"/>
  <c r="H16" i="19" s="1"/>
  <c r="I16" i="19" s="1"/>
  <c r="G14" i="19"/>
  <c r="G13" i="19"/>
  <c r="G12" i="19"/>
  <c r="G11" i="19"/>
  <c r="G10" i="19"/>
  <c r="G9" i="19"/>
  <c r="G8" i="19"/>
  <c r="G7" i="19"/>
  <c r="G6" i="19"/>
  <c r="G5" i="19"/>
  <c r="G4" i="19"/>
  <c r="E16" i="19" s="1"/>
  <c r="G16" i="19" l="1"/>
  <c r="F16" i="19"/>
  <c r="H17" i="19" s="1"/>
  <c r="I17" i="19" s="1"/>
  <c r="E17" i="19"/>
  <c r="G17" i="19" l="1"/>
  <c r="F17" i="19"/>
  <c r="E18" i="19" s="1"/>
  <c r="G18" i="19" l="1"/>
  <c r="F18" i="19"/>
  <c r="H19" i="19"/>
  <c r="I19" i="19" s="1"/>
  <c r="E19" i="19"/>
  <c r="H18" i="19"/>
  <c r="I18" i="19" s="1"/>
  <c r="F19" i="19" l="1"/>
  <c r="H20" i="19"/>
  <c r="I20" i="19" s="1"/>
  <c r="G19" i="19"/>
  <c r="E20" i="19"/>
  <c r="G20" i="19" l="1"/>
  <c r="F20" i="19"/>
  <c r="H21" i="19" s="1"/>
  <c r="I21" i="19" s="1"/>
  <c r="E21" i="19" l="1"/>
  <c r="F21" i="19" l="1"/>
  <c r="G21" i="19"/>
  <c r="H22" i="19"/>
  <c r="I22" i="19" s="1"/>
  <c r="E22" i="19"/>
  <c r="G22" i="19" l="1"/>
  <c r="F22" i="19"/>
  <c r="E23" i="19" s="1"/>
  <c r="F23" i="19" l="1"/>
  <c r="H24" i="19"/>
  <c r="I24" i="19" s="1"/>
  <c r="G23" i="19"/>
  <c r="E24" i="19"/>
  <c r="H23" i="19"/>
  <c r="I23" i="19" s="1"/>
  <c r="G24" i="19" l="1"/>
  <c r="F24" i="19"/>
  <c r="H25" i="19" s="1"/>
  <c r="I25" i="19" s="1"/>
  <c r="E25" i="19"/>
  <c r="F25" i="19" l="1"/>
  <c r="G25" i="19"/>
  <c r="H26" i="19"/>
  <c r="I26" i="19" s="1"/>
  <c r="E26" i="19"/>
  <c r="G26" i="19" l="1"/>
  <c r="F26" i="19"/>
  <c r="H27" i="19" s="1"/>
  <c r="I27" i="19" s="1"/>
  <c r="E27" i="19" l="1"/>
  <c r="F27" i="19" l="1"/>
  <c r="H28" i="19"/>
  <c r="I28" i="19" s="1"/>
  <c r="G27" i="19"/>
  <c r="E28" i="19"/>
  <c r="G28" i="19" l="1"/>
  <c r="F28" i="19"/>
  <c r="H29" i="19" s="1"/>
  <c r="I29" i="19" s="1"/>
  <c r="E29" i="19"/>
  <c r="F29" i="19" l="1"/>
  <c r="G29" i="19"/>
  <c r="H30" i="19"/>
  <c r="I30" i="19" s="1"/>
  <c r="E30" i="19"/>
  <c r="G30" i="19" l="1"/>
  <c r="F30" i="19"/>
  <c r="H31" i="19" s="1"/>
  <c r="I31" i="19" s="1"/>
  <c r="E31" i="19" l="1"/>
  <c r="F31" i="19" l="1"/>
  <c r="H32" i="19"/>
  <c r="I32" i="19" s="1"/>
  <c r="G31" i="19"/>
  <c r="E32" i="19"/>
  <c r="G32" i="19" l="1"/>
  <c r="F32" i="19"/>
  <c r="H33" i="19" s="1"/>
  <c r="I33" i="19" s="1"/>
  <c r="E33" i="19"/>
  <c r="F33" i="19" l="1"/>
  <c r="H34" i="19" s="1"/>
  <c r="I34" i="19" s="1"/>
  <c r="G33" i="19"/>
  <c r="E34" i="19" l="1"/>
  <c r="G34" i="19" l="1"/>
  <c r="H35" i="19"/>
  <c r="I35" i="19" s="1"/>
  <c r="F34" i="19"/>
  <c r="E35" i="19"/>
  <c r="F35" i="19" l="1"/>
  <c r="E36" i="19" s="1"/>
  <c r="H36" i="19"/>
  <c r="I36" i="19" s="1"/>
  <c r="G35" i="19"/>
  <c r="G36" i="19" l="1"/>
  <c r="F36" i="19"/>
  <c r="E37" i="19" s="1"/>
  <c r="F37" i="19" l="1"/>
  <c r="G37" i="19"/>
  <c r="H38" i="19"/>
  <c r="I38" i="19" s="1"/>
  <c r="E38" i="19"/>
  <c r="H37" i="19"/>
  <c r="I37" i="19" s="1"/>
  <c r="G38" i="19" l="1"/>
  <c r="F38" i="19"/>
  <c r="H39" i="19"/>
  <c r="I39" i="19" s="1"/>
  <c r="E39" i="19"/>
  <c r="F39" i="19" l="1"/>
  <c r="H40" i="19"/>
  <c r="I40" i="19" s="1"/>
  <c r="G39" i="19"/>
  <c r="E40" i="19"/>
  <c r="H41" i="19" l="1"/>
  <c r="I41" i="19" s="1"/>
  <c r="G40" i="19"/>
  <c r="F40" i="19"/>
  <c r="E41" i="19"/>
  <c r="G41" i="19" l="1"/>
  <c r="F41" i="19"/>
  <c r="H42" i="19" s="1"/>
  <c r="I42" i="19" s="1"/>
  <c r="E42" i="19" l="1"/>
  <c r="G42" i="19" l="1"/>
  <c r="F42" i="19"/>
  <c r="H43" i="19"/>
  <c r="I43" i="19" s="1"/>
  <c r="E43" i="19"/>
  <c r="F43" i="19" l="1"/>
  <c r="H44" i="19"/>
  <c r="I44" i="19" s="1"/>
  <c r="G43" i="19"/>
  <c r="E44" i="19"/>
  <c r="G44" i="19" l="1"/>
  <c r="F44" i="19"/>
  <c r="H45" i="19" s="1"/>
  <c r="I45" i="19" s="1"/>
  <c r="E45" i="19"/>
  <c r="G45" i="19" l="1"/>
  <c r="F45" i="19"/>
  <c r="H46" i="19"/>
  <c r="I46" i="19" s="1"/>
  <c r="E46" i="19"/>
  <c r="G46" i="19" l="1"/>
  <c r="F46" i="19"/>
  <c r="H47" i="19" s="1"/>
  <c r="I47" i="19" s="1"/>
  <c r="E47" i="19"/>
  <c r="F47" i="19" l="1"/>
  <c r="H48" i="19"/>
  <c r="I48" i="19" s="1"/>
  <c r="G47" i="19"/>
  <c r="E48" i="19"/>
  <c r="G48" i="19" l="1"/>
  <c r="F48" i="19"/>
  <c r="H49" i="19" s="1"/>
  <c r="I49" i="19" s="1"/>
  <c r="E49" i="19"/>
  <c r="F49" i="19" l="1"/>
  <c r="H50" i="19" s="1"/>
  <c r="I50" i="19" s="1"/>
  <c r="G49" i="19"/>
  <c r="E50" i="19" l="1"/>
  <c r="G50" i="19" l="1"/>
  <c r="F50" i="19"/>
  <c r="H51" i="19" s="1"/>
  <c r="I51" i="19" s="1"/>
  <c r="I53" i="19" s="1"/>
  <c r="E51" i="19"/>
  <c r="F51" i="19" l="1"/>
  <c r="H63" i="19" s="1"/>
  <c r="H61" i="19"/>
  <c r="H60" i="19"/>
  <c r="G51" i="19"/>
  <c r="H57" i="19" l="1"/>
  <c r="H58" i="19"/>
  <c r="H59" i="19"/>
  <c r="H56" i="19"/>
  <c r="H62" i="19"/>
  <c r="D6" i="18" l="1"/>
  <c r="E6" i="18" s="1"/>
  <c r="D7" i="18" s="1"/>
  <c r="E7" i="18" s="1"/>
  <c r="D8" i="18" s="1"/>
  <c r="E8" i="18" s="1"/>
  <c r="D9" i="18" s="1"/>
  <c r="E9" i="18" s="1"/>
  <c r="D10" i="18" s="1"/>
  <c r="E10" i="18" s="1"/>
  <c r="D11" i="18" s="1"/>
  <c r="E11" i="18" s="1"/>
  <c r="D12" i="18" s="1"/>
  <c r="E12" i="18" s="1"/>
  <c r="G17" i="14" l="1"/>
  <c r="E17" i="14"/>
  <c r="D17" i="14"/>
  <c r="K16" i="14"/>
  <c r="H16" i="14"/>
  <c r="F16" i="14"/>
  <c r="I16" i="14" s="1"/>
  <c r="J16" i="14" s="1"/>
  <c r="K15" i="14"/>
  <c r="I15" i="14"/>
  <c r="J15" i="14" s="1"/>
  <c r="H15" i="14"/>
  <c r="F15" i="14"/>
  <c r="K14" i="14"/>
  <c r="J14" i="14"/>
  <c r="I14" i="14"/>
  <c r="H14" i="14"/>
  <c r="F14" i="14"/>
  <c r="K13" i="14"/>
  <c r="H13" i="14"/>
  <c r="F13" i="14"/>
  <c r="I13" i="14" s="1"/>
  <c r="J13" i="14" s="1"/>
  <c r="K12" i="14"/>
  <c r="K17" i="14" s="1"/>
  <c r="H12" i="14"/>
  <c r="H17" i="14" s="1"/>
  <c r="F12" i="14"/>
  <c r="F17" i="14" s="1"/>
  <c r="E6" i="14"/>
  <c r="E5" i="14"/>
  <c r="I17" i="14" l="1"/>
  <c r="J17" i="14" s="1"/>
  <c r="I12" i="14"/>
  <c r="J12" i="14" s="1"/>
  <c r="G3" i="13" l="1"/>
  <c r="D8" i="13"/>
  <c r="C8" i="13"/>
  <c r="D7" i="13"/>
  <c r="C7" i="13"/>
  <c r="D6" i="13"/>
  <c r="C6" i="13"/>
  <c r="D5" i="13"/>
  <c r="C5" i="13"/>
  <c r="D4" i="13"/>
  <c r="C4" i="13"/>
  <c r="D3" i="13"/>
  <c r="C3" i="13"/>
  <c r="C10" i="13" l="1"/>
  <c r="D10" i="13"/>
  <c r="C9" i="13"/>
  <c r="D9" i="13"/>
  <c r="D11" i="13" l="1"/>
  <c r="C11" i="13"/>
  <c r="C12" i="13" l="1"/>
  <c r="D12" i="13"/>
  <c r="C22" i="6" l="1"/>
  <c r="C24" i="6" s="1"/>
  <c r="B22" i="6"/>
  <c r="B24" i="6" s="1"/>
  <c r="C20" i="6"/>
  <c r="B20" i="6"/>
  <c r="C18" i="6"/>
  <c r="B18" i="6"/>
  <c r="E16" i="5"/>
  <c r="C16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5" i="5"/>
  <c r="C5" i="5"/>
  <c r="E4" i="5"/>
  <c r="C4" i="5"/>
  <c r="E3" i="5"/>
  <c r="C3" i="5"/>
  <c r="E17" i="4" l="1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  <c r="E3" i="4"/>
  <c r="G3" i="4" s="1"/>
  <c r="E4" i="13" l="1"/>
  <c r="G4" i="13" s="1"/>
  <c r="E5" i="13" l="1"/>
  <c r="G5" i="13" s="1"/>
  <c r="E6" i="13"/>
  <c r="E7" i="13" l="1"/>
  <c r="G6" i="13"/>
  <c r="G7" i="13" l="1"/>
  <c r="E8" i="13"/>
  <c r="G8" i="13" l="1"/>
  <c r="E9" i="13"/>
  <c r="G9" i="13" l="1"/>
  <c r="E10" i="13"/>
  <c r="G10" i="13" l="1"/>
  <c r="E11" i="13"/>
  <c r="G11" i="13" l="1"/>
  <c r="E12" i="13"/>
  <c r="G12" i="13" s="1"/>
</calcChain>
</file>

<file path=xl/sharedStrings.xml><?xml version="1.0" encoding="utf-8"?>
<sst xmlns="http://schemas.openxmlformats.org/spreadsheetml/2006/main" count="449" uniqueCount="301">
  <si>
    <t>UK</t>
  </si>
  <si>
    <t>Spain</t>
  </si>
  <si>
    <t>Month</t>
  </si>
  <si>
    <t>Olsen</t>
  </si>
  <si>
    <t>Armas</t>
  </si>
  <si>
    <t>Air</t>
  </si>
  <si>
    <t>Modal split of passenger transport</t>
  </si>
  <si>
    <t>% in total inland passenger-km</t>
  </si>
  <si>
    <t>Car</t>
  </si>
  <si>
    <t>Rail</t>
  </si>
  <si>
    <t>Bus</t>
  </si>
  <si>
    <t>Passenger cars</t>
  </si>
  <si>
    <t>1990</t>
  </si>
  <si>
    <t>2013</t>
  </si>
  <si>
    <t>Belgium</t>
  </si>
  <si>
    <t>Denmark</t>
  </si>
  <si>
    <t>Germany</t>
  </si>
  <si>
    <t>Greece</t>
  </si>
  <si>
    <t>Hungary</t>
  </si>
  <si>
    <t>Italy</t>
  </si>
  <si>
    <t>Poland</t>
  </si>
  <si>
    <t>Slovenia</t>
  </si>
  <si>
    <t>Sweden</t>
  </si>
  <si>
    <t>Switzerland</t>
  </si>
  <si>
    <t>Turkey</t>
  </si>
  <si>
    <t>United Kingdom</t>
  </si>
  <si>
    <t>US cents/l</t>
  </si>
  <si>
    <t>€1 = $</t>
  </si>
  <si>
    <t>€ cents/l</t>
  </si>
  <si>
    <t>Inflation (Italy)</t>
  </si>
  <si>
    <t>2014 € cents/l</t>
  </si>
  <si>
    <t>Trips Las Palmas - Tenerife</t>
  </si>
  <si>
    <t>Real GDP (€m)</t>
  </si>
  <si>
    <t>change</t>
  </si>
  <si>
    <t>Mainland</t>
  </si>
  <si>
    <t>Range</t>
  </si>
  <si>
    <t>Mean</t>
  </si>
  <si>
    <t>Standard Deviation</t>
  </si>
  <si>
    <t>Coefficient of Variation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</si>
  <si>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</si>
  <si>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</si>
  <si>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</si>
  <si>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</si>
  <si>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</si>
  <si>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</si>
  <si>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</si>
  <si>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</si>
  <si>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</si>
  <si>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</si>
  <si>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</si>
  <si>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</si>
  <si>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</si>
  <si>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</si>
  <si>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</si>
  <si>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</si>
  <si>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</si>
  <si>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</si>
  <si>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</si>
  <si>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</si>
  <si>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</si>
  <si>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</si>
  <si>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</si>
  <si>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</si>
  <si>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</si>
  <si>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</si>
  <si>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</si>
  <si>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</si>
  <si>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</si>
  <si>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</si>
  <si>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</si>
  <si>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</si>
  <si>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</si>
  <si>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</si>
  <si>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</si>
  <si>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</si>
  <si>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</si>
  <si>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</si>
  <si>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</si>
  <si>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</si>
  <si>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</si>
  <si>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</si>
  <si>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</si>
  <si>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</si>
  <si>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</si>
  <si>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</si>
  <si>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</si>
  <si>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</si>
  <si>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</si>
  <si>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</si>
  <si>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</si>
  <si>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</si>
  <si>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</si>
  <si>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</si>
  <si>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</si>
  <si>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</si>
  <si>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</si>
  <si>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</si>
  <si>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</si>
  <si>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</si>
  <si>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</si>
  <si>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</si>
  <si>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</si>
  <si>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</si>
  <si>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</si>
  <si>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</si>
  <si>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</si>
  <si>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</si>
  <si>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</si>
  <si>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</si>
  <si>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</si>
  <si>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</si>
  <si>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</si>
  <si>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</si>
  <si>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</si>
  <si>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</si>
  <si>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</si>
  <si>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</si>
  <si>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</si>
  <si>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</si>
  <si>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</si>
  <si>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</si>
  <si>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</si>
  <si>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</si>
  <si>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</si>
  <si>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</si>
  <si>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</si>
  <si>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</si>
  <si>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</si>
  <si>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</si>
  <si>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</si>
  <si>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</si>
  <si>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</si>
  <si>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</si>
  <si>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</si>
  <si>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</si>
  <si>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</si>
  <si>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</si>
  <si>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</si>
  <si>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</si>
  <si>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Count</t>
  </si>
  <si>
    <t>Rail Pax</t>
  </si>
  <si>
    <t>Unemployment</t>
  </si>
  <si>
    <t>Car Ownership</t>
  </si>
  <si>
    <t>Corridor 1</t>
  </si>
  <si>
    <t>Corridor 2</t>
  </si>
  <si>
    <t>Corridor 3</t>
  </si>
  <si>
    <t>Corridor 4</t>
  </si>
  <si>
    <t>Corridor 5</t>
  </si>
  <si>
    <t>Corridor 6</t>
  </si>
  <si>
    <t>Corridor 7</t>
  </si>
  <si>
    <t>Corridor 8</t>
  </si>
  <si>
    <t>Corridor 9</t>
  </si>
  <si>
    <t>Corridor 10</t>
  </si>
  <si>
    <t>Corridor 11</t>
  </si>
  <si>
    <t>Corridor 12</t>
  </si>
  <si>
    <t>Corridor 13</t>
  </si>
  <si>
    <t>Corridor 14</t>
  </si>
  <si>
    <t>Corridor 15</t>
  </si>
  <si>
    <t>Demand</t>
  </si>
  <si>
    <t>Dummy</t>
  </si>
  <si>
    <t>Friday</t>
  </si>
  <si>
    <t>Monday</t>
  </si>
  <si>
    <t>Saturday</t>
  </si>
  <si>
    <t>Sunday</t>
  </si>
  <si>
    <t>Thursday</t>
  </si>
  <si>
    <t>Tuesday</t>
  </si>
  <si>
    <t>Wednesday</t>
  </si>
  <si>
    <t>Branch line pax</t>
  </si>
  <si>
    <t>Bus Pax</t>
  </si>
  <si>
    <t>Main Line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</si>
  <si>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</si>
  <si>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</si>
  <si>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</si>
  <si>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</si>
  <si>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</si>
  <si>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</si>
  <si>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</si>
  <si>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</si>
  <si>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</si>
  <si>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</si>
  <si>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</si>
  <si>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</si>
  <si>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</si>
  <si>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</si>
  <si>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</si>
  <si>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</si>
  <si>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</si>
  <si>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</si>
  <si>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</si>
  <si>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</si>
  <si>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</si>
  <si>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</si>
  <si>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Output</t>
  </si>
  <si>
    <t>Total
Costs</t>
  </si>
  <si>
    <t>Average Cost</t>
  </si>
  <si>
    <t>Marginal Cost</t>
  </si>
  <si>
    <t>Total
Revenues</t>
  </si>
  <si>
    <t>Marginal
Revenue</t>
  </si>
  <si>
    <t>Profit</t>
  </si>
  <si>
    <t>Input Data</t>
  </si>
  <si>
    <t>Capacity</t>
  </si>
  <si>
    <t>Operating Cost / km</t>
  </si>
  <si>
    <t>Op cost per ASK</t>
  </si>
  <si>
    <t>Available Fleet</t>
  </si>
  <si>
    <t>Boeing 737</t>
  </si>
  <si>
    <t>Boeing 787</t>
  </si>
  <si>
    <t>Distance/Demand Table</t>
  </si>
  <si>
    <t xml:space="preserve">               Aircraft Loading</t>
  </si>
  <si>
    <t>Cost</t>
  </si>
  <si>
    <t>Distance Table (from Zurich Hub)</t>
  </si>
  <si>
    <t>km</t>
  </si>
  <si>
    <t>Volume Required</t>
  </si>
  <si>
    <t>Boeing 737 Cap</t>
  </si>
  <si>
    <t>Boeing 787 Cap</t>
  </si>
  <si>
    <t>Total Aircraft Capacity</t>
  </si>
  <si>
    <t>% of Capacity Utilised</t>
  </si>
  <si>
    <t>Operating Cost</t>
  </si>
  <si>
    <t>Dubai</t>
  </si>
  <si>
    <t>Luxor</t>
  </si>
  <si>
    <t>Tenerife</t>
  </si>
  <si>
    <t>Accra</t>
  </si>
  <si>
    <t>La Palma</t>
  </si>
  <si>
    <t>Fill Legend</t>
  </si>
  <si>
    <t>Changing Cells</t>
  </si>
  <si>
    <t>Objective Function</t>
  </si>
  <si>
    <t>Route Constraints</t>
  </si>
  <si>
    <t>City</t>
  </si>
  <si>
    <t>Frequency/week</t>
  </si>
  <si>
    <t>Duration (months)</t>
  </si>
  <si>
    <t>Load Factor 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</si>
  <si>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</si>
  <si>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</si>
  <si>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</si>
  <si>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</si>
  <si>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</si>
  <si>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</si>
  <si>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</si>
  <si>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</si>
  <si>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</si>
  <si>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</si>
  <si>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Passengers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</si>
  <si>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</si>
  <si>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</si>
  <si>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</si>
  <si>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</si>
  <si>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</si>
  <si>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</si>
  <si>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</si>
  <si>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</si>
  <si>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</si>
  <si>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</si>
  <si>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</si>
  <si>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</si>
  <si>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Alpha</t>
  </si>
  <si>
    <t>Forecast from Prior Week</t>
  </si>
  <si>
    <t>Forecast for Next Week</t>
  </si>
  <si>
    <t>Formulae</t>
  </si>
  <si>
    <t>Week 1</t>
  </si>
  <si>
    <t>=C5</t>
  </si>
  <si>
    <t>Week 2</t>
  </si>
  <si>
    <t>=$E$2*C6+(1-$E$2)*D6</t>
  </si>
  <si>
    <t>Week 3</t>
  </si>
  <si>
    <t>=$E$2*C7+(1-$E$2)*D7</t>
  </si>
  <si>
    <t>Week 4</t>
  </si>
  <si>
    <t>=$E$2*C8+(1-$E$2)*D8</t>
  </si>
  <si>
    <t>Week 5</t>
  </si>
  <si>
    <t>etc.</t>
  </si>
  <si>
    <t>Week 6</t>
  </si>
  <si>
    <t>Week 7</t>
  </si>
  <si>
    <t>Week 8</t>
  </si>
  <si>
    <t>Underlying Demand</t>
  </si>
  <si>
    <t>Trend</t>
  </si>
  <si>
    <t>Seasonals</t>
  </si>
  <si>
    <t>Forecast</t>
  </si>
  <si>
    <t>Absolute Deviation</t>
  </si>
  <si>
    <t>Beta</t>
  </si>
  <si>
    <t>Gamma</t>
  </si>
  <si>
    <t>Dubai Passengers</t>
  </si>
  <si>
    <t>Ferry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</si>
  <si>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</si>
  <si>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</si>
  <si>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</si>
  <si>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</si>
  <si>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</si>
  <si>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</si>
  <si>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</si>
  <si>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</si>
  <si>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</si>
  <si>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</si>
  <si>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</si>
  <si>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Advertising Campaign</t>
  </si>
  <si>
    <t>Leasing</t>
  </si>
  <si>
    <t>Other Costs</t>
  </si>
  <si>
    <t>Revenue</t>
  </si>
  <si>
    <t>Total</t>
  </si>
  <si>
    <t>Discount Rate:</t>
  </si>
  <si>
    <t>NPV</t>
  </si>
  <si>
    <t>IRR</t>
  </si>
  <si>
    <t>Employment (Index)</t>
  </si>
  <si>
    <t>Tab numbers such as 2.1 refer to the section of the book in which the data set may be found.</t>
  </si>
  <si>
    <t>2E2, for example, refers to a data set used in question 2 at the end of chapter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</si>
</sst>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"/>
    <numFmt numFmtId="167" formatCode="0.0%"/>
    <numFmt numFmtId="168" formatCode="0.000"/>
    <numFmt numFmtId="169" formatCode="#,##0.00\ [$€-80C]"/>
    <numFmt numFmtId="170" formatCode="#,##0.0000\ [$€-80C]"/>
    <numFmt numFmtId="171" formatCode="[$€-813]\ #,##0"/>
    <numFmt numFmtId="172" formatCode="&quot;£&quot;#,##0"/>
    <numFmt numFmtId="173" formatCode="&quot;£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rgb="FF000000"/>
      <name val="Arial"/>
      <family val="2"/>
    </font>
    <font>
      <i/>
      <sz val="10"/>
      <color theme="4" tint="-0.249977111117893"/>
      <name val="Arial"/>
      <family val="2"/>
    </font>
    <font>
      <i/>
      <sz val="10"/>
      <name val="Arial"/>
      <family val="2"/>
    </font>
    <font>
      <i/>
      <sz val="10"/>
      <color theme="5" tint="-0.249977111117893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sz val="10"/>
      <color theme="5" tint="-0.249977111117893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B050"/>
      <name val="Calibri"/>
      <family val="2"/>
    </font>
    <font>
      <sz val="10"/>
      <color rgb="FF000000"/>
      <name val="Calibri"/>
      <family val="2"/>
    </font>
    <font>
      <sz val="10"/>
      <name val="Caibri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7" fontId="3" fillId="3" borderId="3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4" fontId="0" fillId="0" borderId="0" xfId="1" applyNumberFormat="1" applyFont="1"/>
    <xf numFmtId="0" fontId="0" fillId="0" borderId="6" xfId="0" applyBorder="1"/>
    <xf numFmtId="0" fontId="5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0" fillId="0" borderId="9" xfId="0" applyBorder="1"/>
    <xf numFmtId="0" fontId="5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65" fontId="9" fillId="0" borderId="0" xfId="1" applyNumberFormat="1" applyFont="1" applyBorder="1"/>
    <xf numFmtId="165" fontId="10" fillId="0" borderId="0" xfId="1" applyNumberFormat="1" applyFont="1" applyFill="1" applyBorder="1"/>
    <xf numFmtId="165" fontId="10" fillId="0" borderId="10" xfId="1" applyNumberFormat="1" applyFont="1" applyFill="1" applyBorder="1"/>
    <xf numFmtId="0" fontId="0" fillId="0" borderId="11" xfId="0" applyBorder="1"/>
    <xf numFmtId="165" fontId="9" fillId="0" borderId="12" xfId="1" applyNumberFormat="1" applyFont="1" applyBorder="1"/>
    <xf numFmtId="0" fontId="0" fillId="0" borderId="12" xfId="0" applyBorder="1"/>
    <xf numFmtId="165" fontId="10" fillId="0" borderId="12" xfId="1" applyNumberFormat="1" applyFont="1" applyFill="1" applyBorder="1"/>
    <xf numFmtId="165" fontId="10" fillId="0" borderId="13" xfId="1" applyNumberFormat="1" applyFont="1" applyFill="1" applyBorder="1"/>
    <xf numFmtId="0" fontId="0" fillId="0" borderId="0" xfId="0" applyAlignment="1">
      <alignment vertical="center" wrapText="1"/>
    </xf>
    <xf numFmtId="0" fontId="11" fillId="0" borderId="0" xfId="0" applyFont="1"/>
    <xf numFmtId="166" fontId="8" fillId="0" borderId="0" xfId="2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5" fontId="0" fillId="0" borderId="0" xfId="1" applyNumberFormat="1" applyFont="1"/>
    <xf numFmtId="167" fontId="0" fillId="0" borderId="0" xfId="3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14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5" fontId="8" fillId="0" borderId="0" xfId="1" applyNumberFormat="1" applyFont="1"/>
    <xf numFmtId="0" fontId="15" fillId="0" borderId="0" xfId="0" applyFont="1" applyFill="1" applyBorder="1" applyAlignment="1">
      <alignment horizontal="right"/>
    </xf>
    <xf numFmtId="3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7" xfId="0" applyBorder="1"/>
    <xf numFmtId="164" fontId="0" fillId="0" borderId="12" xfId="0" applyNumberFormat="1" applyBorder="1"/>
    <xf numFmtId="166" fontId="0" fillId="0" borderId="0" xfId="0" applyNumberFormat="1" applyBorder="1"/>
    <xf numFmtId="2" fontId="0" fillId="0" borderId="0" xfId="0" applyNumberFormat="1" applyBorder="1"/>
    <xf numFmtId="168" fontId="0" fillId="0" borderId="0" xfId="0" applyNumberFormat="1" applyBorder="1"/>
    <xf numFmtId="2" fontId="0" fillId="0" borderId="12" xfId="0" applyNumberFormat="1" applyBorder="1"/>
    <xf numFmtId="164" fontId="1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0" fontId="14" fillId="4" borderId="15" xfId="0" applyFont="1" applyFill="1" applyBorder="1" applyAlignment="1">
      <alignment horizontal="center" vertical="top"/>
    </xf>
    <xf numFmtId="0" fontId="14" fillId="4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64" fontId="8" fillId="4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166" fontId="15" fillId="4" borderId="15" xfId="0" applyNumberFormat="1" applyFont="1" applyFill="1" applyBorder="1" applyAlignment="1">
      <alignment horizontal="center" vertical="center"/>
    </xf>
    <xf numFmtId="166" fontId="8" fillId="4" borderId="15" xfId="0" applyNumberFormat="1" applyFont="1" applyFill="1" applyBorder="1" applyAlignment="1">
      <alignment horizontal="center" vertical="center"/>
    </xf>
    <xf numFmtId="166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9" fontId="0" fillId="0" borderId="0" xfId="0" applyNumberFormat="1" applyBorder="1"/>
    <xf numFmtId="170" fontId="0" fillId="0" borderId="0" xfId="0" applyNumberFormat="1" applyBorder="1"/>
    <xf numFmtId="169" fontId="0" fillId="0" borderId="12" xfId="0" applyNumberFormat="1" applyBorder="1"/>
    <xf numFmtId="170" fontId="0" fillId="0" borderId="12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11" fillId="0" borderId="17" xfId="0" applyFont="1" applyBorder="1" applyAlignment="1">
      <alignment wrapText="1"/>
    </xf>
    <xf numFmtId="0" fontId="0" fillId="0" borderId="19" xfId="0" applyBorder="1" applyAlignment="1">
      <alignment horizontal="right"/>
    </xf>
    <xf numFmtId="0" fontId="0" fillId="0" borderId="16" xfId="0" applyFill="1" applyBorder="1" applyAlignment="1">
      <alignment wrapText="1"/>
    </xf>
    <xf numFmtId="0" fontId="0" fillId="0" borderId="16" xfId="0" applyFill="1" applyBorder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20" xfId="0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0" fillId="5" borderId="22" xfId="0" applyFill="1" applyBorder="1"/>
    <xf numFmtId="0" fontId="0" fillId="0" borderId="22" xfId="0" applyFill="1" applyBorder="1"/>
    <xf numFmtId="0" fontId="0" fillId="6" borderId="22" xfId="0" applyFill="1" applyBorder="1"/>
    <xf numFmtId="0" fontId="0" fillId="0" borderId="22" xfId="0" applyBorder="1"/>
    <xf numFmtId="9" fontId="0" fillId="0" borderId="22" xfId="3" applyFont="1" applyBorder="1"/>
    <xf numFmtId="171" fontId="0" fillId="0" borderId="22" xfId="0" applyNumberFormat="1" applyBorder="1"/>
    <xf numFmtId="0" fontId="0" fillId="0" borderId="23" xfId="0" applyBorder="1"/>
    <xf numFmtId="164" fontId="0" fillId="0" borderId="24" xfId="1" applyNumberFormat="1" applyFont="1" applyBorder="1"/>
    <xf numFmtId="0" fontId="0" fillId="6" borderId="25" xfId="0" applyFill="1" applyBorder="1"/>
    <xf numFmtId="164" fontId="0" fillId="0" borderId="15" xfId="1" applyNumberFormat="1" applyFont="1" applyBorder="1"/>
    <xf numFmtId="0" fontId="0" fillId="0" borderId="15" xfId="0" applyBorder="1"/>
    <xf numFmtId="9" fontId="0" fillId="0" borderId="15" xfId="3" applyFont="1" applyBorder="1"/>
    <xf numFmtId="171" fontId="0" fillId="7" borderId="15" xfId="0" applyNumberFormat="1" applyFill="1" applyBorder="1"/>
    <xf numFmtId="9" fontId="0" fillId="0" borderId="0" xfId="3" applyFont="1" applyBorder="1"/>
    <xf numFmtId="172" fontId="0" fillId="0" borderId="0" xfId="0" applyNumberFormat="1" applyFill="1" applyBorder="1"/>
    <xf numFmtId="0" fontId="0" fillId="8" borderId="0" xfId="0" applyFill="1"/>
    <xf numFmtId="0" fontId="0" fillId="7" borderId="0" xfId="0" applyFill="1"/>
    <xf numFmtId="0" fontId="0" fillId="9" borderId="0" xfId="0" applyFill="1"/>
    <xf numFmtId="0" fontId="13" fillId="0" borderId="0" xfId="0" applyFont="1" applyBorder="1"/>
    <xf numFmtId="0" fontId="1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164" fontId="12" fillId="0" borderId="0" xfId="1" applyNumberFormat="1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166" fontId="0" fillId="0" borderId="0" xfId="0" quotePrefix="1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/>
    <xf numFmtId="0" fontId="0" fillId="0" borderId="0" xfId="0" applyBorder="1" applyAlignment="1">
      <alignment vertical="center"/>
    </xf>
    <xf numFmtId="0" fontId="12" fillId="0" borderId="0" xfId="0" applyFont="1" applyBorder="1"/>
    <xf numFmtId="164" fontId="20" fillId="0" borderId="0" xfId="1" applyNumberFormat="1" applyFont="1" applyFill="1" applyBorder="1" applyAlignment="1">
      <alignment horizontal="right" wrapText="1"/>
    </xf>
    <xf numFmtId="17" fontId="0" fillId="0" borderId="0" xfId="0" applyNumberFormat="1" applyBorder="1"/>
    <xf numFmtId="17" fontId="12" fillId="0" borderId="0" xfId="0" applyNumberFormat="1" applyFont="1" applyBorder="1"/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/>
    </xf>
    <xf numFmtId="0" fontId="16" fillId="0" borderId="0" xfId="0" applyFont="1" applyBorder="1"/>
    <xf numFmtId="9" fontId="0" fillId="0" borderId="0" xfId="0" applyNumberFormat="1"/>
    <xf numFmtId="17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 wrapText="1"/>
    </xf>
    <xf numFmtId="166" fontId="0" fillId="0" borderId="0" xfId="0" applyNumberFormat="1"/>
    <xf numFmtId="168" fontId="0" fillId="0" borderId="0" xfId="0" applyNumberFormat="1"/>
    <xf numFmtId="0" fontId="23" fillId="0" borderId="0" xfId="0" applyFont="1"/>
    <xf numFmtId="0" fontId="22" fillId="0" borderId="0" xfId="0" applyFont="1" applyAlignment="1">
      <alignment wrapText="1"/>
    </xf>
    <xf numFmtId="0" fontId="0" fillId="0" borderId="16" xfId="0" applyBorder="1" applyAlignment="1">
      <alignment horizontal="center" vertical="top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US cents/l</c:v>
                </c:pt>
              </c:strCache>
            </c:strRef>
          </c:tx>
          <c:marker>
            <c:symbol val="none"/>
          </c:marker>
          <c:cat>
            <c:numRef>
              <c:f>[1]Sheet1!$B$3:$B$17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[1]Sheet1!$C$3:$C$17</c:f>
              <c:numCache>
                <c:formatCode>General</c:formatCode>
                <c:ptCount val="15"/>
                <c:pt idx="0">
                  <c:v>22.419412076014662</c:v>
                </c:pt>
                <c:pt idx="1">
                  <c:v>19.117259865289803</c:v>
                </c:pt>
                <c:pt idx="2">
                  <c:v>18.104599854000845</c:v>
                </c:pt>
                <c:pt idx="3">
                  <c:v>21.811816069241289</c:v>
                </c:pt>
                <c:pt idx="4">
                  <c:v>30.377598903861582</c:v>
                </c:pt>
                <c:pt idx="5">
                  <c:v>45.177845112330417</c:v>
                </c:pt>
                <c:pt idx="6">
                  <c:v>50.740870869998226</c:v>
                </c:pt>
                <c:pt idx="7">
                  <c:v>56.266472235944484</c:v>
                </c:pt>
                <c:pt idx="8">
                  <c:v>78.238993046107737</c:v>
                </c:pt>
                <c:pt idx="9">
                  <c:v>43.832768445161811</c:v>
                </c:pt>
                <c:pt idx="10">
                  <c:v>56.693550588531593</c:v>
                </c:pt>
                <c:pt idx="11">
                  <c:v>79.148185621460627</c:v>
                </c:pt>
                <c:pt idx="12">
                  <c:v>80.74422585664432</c:v>
                </c:pt>
                <c:pt idx="13">
                  <c:v>77.228534469625913</c:v>
                </c:pt>
                <c:pt idx="14">
                  <c:v>71.234027489756713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4-4152-A274-FD629345898E}"/>
            </c:ext>
          </c:extLst>
        </c:ser>
        <c:ser>
          <c:idx val="1"/>
          <c:order val="1"/>
          <c:tx>
            <c:strRef>
              <c:f>[1]Sheet1!$E$2</c:f>
              <c:strCache>
                <c:ptCount val="1"/>
                <c:pt idx="0">
                  <c:v>€ cents/l</c:v>
                </c:pt>
              </c:strCache>
            </c:strRef>
          </c:tx>
          <c:marker>
            <c:symbol val="none"/>
          </c:marker>
          <c:val>
            <c:numRef>
              <c:f>[1]Sheet1!$E$3:$E$17</c:f>
              <c:numCache>
                <c:formatCode>General</c:formatCode>
                <c:ptCount val="15"/>
                <c:pt idx="0">
                  <c:v>24.27394118234589</c:v>
                </c:pt>
                <c:pt idx="1">
                  <c:v>21.345756883977003</c:v>
                </c:pt>
                <c:pt idx="2">
                  <c:v>19.146150437818154</c:v>
                </c:pt>
                <c:pt idx="3">
                  <c:v>19.282015619909203</c:v>
                </c:pt>
                <c:pt idx="4">
                  <c:v>24.421254846741363</c:v>
                </c:pt>
                <c:pt idx="5">
                  <c:v>36.31367664362223</c:v>
                </c:pt>
                <c:pt idx="6">
                  <c:v>40.411652492830697</c:v>
                </c:pt>
                <c:pt idx="7">
                  <c:v>41.055433955450191</c:v>
                </c:pt>
                <c:pt idx="8">
                  <c:v>53.194855212202697</c:v>
                </c:pt>
                <c:pt idx="9">
                  <c:v>31.425844884687272</c:v>
                </c:pt>
                <c:pt idx="10">
                  <c:v>42.764992523596284</c:v>
                </c:pt>
                <c:pt idx="11">
                  <c:v>56.859328751049304</c:v>
                </c:pt>
                <c:pt idx="12">
                  <c:v>62.845754869741846</c:v>
                </c:pt>
                <c:pt idx="13">
                  <c:v>58.149638182084111</c:v>
                </c:pt>
                <c:pt idx="14">
                  <c:v>53.619892728458197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4-4152-A274-FD629345898E}"/>
            </c:ext>
          </c:extLst>
        </c:ser>
        <c:ser>
          <c:idx val="2"/>
          <c:order val="2"/>
          <c:tx>
            <c:strRef>
              <c:f>[1]Sheet1!$G$2</c:f>
              <c:strCache>
                <c:ptCount val="1"/>
                <c:pt idx="0">
                  <c:v>2014 € cents/l</c:v>
                </c:pt>
              </c:strCache>
            </c:strRef>
          </c:tx>
          <c:marker>
            <c:symbol val="none"/>
          </c:marker>
          <c:val>
            <c:numRef>
              <c:f>[1]Sheet1!$G$3:$G$17</c:f>
              <c:numCache>
                <c:formatCode>General</c:formatCode>
                <c:ptCount val="15"/>
                <c:pt idx="0">
                  <c:v>32.315785500605458</c:v>
                </c:pt>
                <c:pt idx="1">
                  <c:v>27.646178910922476</c:v>
                </c:pt>
                <c:pt idx="2">
                  <c:v>24.201967360863716</c:v>
                </c:pt>
                <c:pt idx="3">
                  <c:v>23.739855558713295</c:v>
                </c:pt>
                <c:pt idx="4">
                  <c:v>29.417125229987569</c:v>
                </c:pt>
                <c:pt idx="5">
                  <c:v>42.893103262820013</c:v>
                </c:pt>
                <c:pt idx="6">
                  <c:v>46.756355488792742</c:v>
                </c:pt>
                <c:pt idx="7">
                  <c:v>46.647561438487145</c:v>
                </c:pt>
                <c:pt idx="8">
                  <c:v>58.481357963241663</c:v>
                </c:pt>
                <c:pt idx="9">
                  <c:v>34.28154811614499</c:v>
                </c:pt>
                <c:pt idx="10">
                  <c:v>45.952617558738204</c:v>
                </c:pt>
                <c:pt idx="11">
                  <c:v>59.444950441636053</c:v>
                </c:pt>
                <c:pt idx="12">
                  <c:v>63.765143014542659</c:v>
                </c:pt>
                <c:pt idx="13">
                  <c:v>58.289197313721111</c:v>
                </c:pt>
                <c:pt idx="14">
                  <c:v>53.619892728458197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04-4152-A274-FD6293458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43008"/>
        <c:axId val="178444544"/>
      </c:lineChart>
      <c:catAx>
        <c:axId val="17844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444544"/>
        <c:crosses val="autoZero"/>
        <c:auto val="1"/>
        <c:lblAlgn val="ctr"/>
        <c:lblOffset val="100"/>
        <c:noMultiLvlLbl val="0"/>
      </c:catAx>
      <c:valAx>
        <c:axId val="178444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cents/l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443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</xdr:row>
      <xdr:rowOff>240030</xdr:rowOff>
    </xdr:from>
    <xdr:to>
      <xdr:col>15</xdr:col>
      <xdr:colOff>523875</xdr:colOff>
      <xdr:row>15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rosene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US cents/l</v>
          </cell>
          <cell r="E2" t="str">
            <v>€ cents/l</v>
          </cell>
          <cell r="G2" t="str">
            <v>2014 € cents/l</v>
          </cell>
        </row>
        <row r="3">
          <cell r="B3">
            <v>2000</v>
          </cell>
          <cell r="C3">
            <v>22.419412076014662</v>
          </cell>
          <cell r="E3">
            <v>24.27394118234589</v>
          </cell>
          <cell r="G3">
            <v>32.315785500605458</v>
          </cell>
        </row>
        <row r="4">
          <cell r="B4">
            <v>2001</v>
          </cell>
          <cell r="C4">
            <v>19.117259865289803</v>
          </cell>
          <cell r="E4">
            <v>21.345756883977003</v>
          </cell>
          <cell r="G4">
            <v>27.646178910922476</v>
          </cell>
        </row>
        <row r="5">
          <cell r="B5">
            <v>2002</v>
          </cell>
          <cell r="C5">
            <v>18.104599854000845</v>
          </cell>
          <cell r="E5">
            <v>19.146150437818154</v>
          </cell>
          <cell r="G5">
            <v>24.201967360863716</v>
          </cell>
        </row>
        <row r="6">
          <cell r="B6">
            <v>2003</v>
          </cell>
          <cell r="C6">
            <v>21.811816069241289</v>
          </cell>
          <cell r="E6">
            <v>19.282015619909203</v>
          </cell>
          <cell r="G6">
            <v>23.739855558713295</v>
          </cell>
        </row>
        <row r="7">
          <cell r="B7">
            <v>2004</v>
          </cell>
          <cell r="C7">
            <v>30.377598903861582</v>
          </cell>
          <cell r="E7">
            <v>24.421254846741363</v>
          </cell>
          <cell r="G7">
            <v>29.417125229987569</v>
          </cell>
        </row>
        <row r="8">
          <cell r="B8">
            <v>2005</v>
          </cell>
          <cell r="C8">
            <v>45.177845112330417</v>
          </cell>
          <cell r="E8">
            <v>36.31367664362223</v>
          </cell>
          <cell r="G8">
            <v>42.893103262820013</v>
          </cell>
        </row>
        <row r="9">
          <cell r="B9">
            <v>2006</v>
          </cell>
          <cell r="C9">
            <v>50.740870869998226</v>
          </cell>
          <cell r="E9">
            <v>40.411652492830697</v>
          </cell>
          <cell r="G9">
            <v>46.756355488792742</v>
          </cell>
        </row>
        <row r="10">
          <cell r="B10">
            <v>2007</v>
          </cell>
          <cell r="C10">
            <v>56.266472235944484</v>
          </cell>
          <cell r="E10">
            <v>41.055433955450191</v>
          </cell>
          <cell r="G10">
            <v>46.647561438487145</v>
          </cell>
        </row>
        <row r="11">
          <cell r="B11">
            <v>2008</v>
          </cell>
          <cell r="C11">
            <v>78.238993046107737</v>
          </cell>
          <cell r="E11">
            <v>53.194855212202697</v>
          </cell>
          <cell r="G11">
            <v>58.481357963241663</v>
          </cell>
        </row>
        <row r="12">
          <cell r="B12">
            <v>2009</v>
          </cell>
          <cell r="C12">
            <v>43.832768445161811</v>
          </cell>
          <cell r="E12">
            <v>31.425844884687272</v>
          </cell>
          <cell r="G12">
            <v>34.28154811614499</v>
          </cell>
        </row>
        <row r="13">
          <cell r="B13">
            <v>2010</v>
          </cell>
          <cell r="C13">
            <v>56.693550588531593</v>
          </cell>
          <cell r="E13">
            <v>42.764992523596284</v>
          </cell>
          <cell r="G13">
            <v>45.952617558738204</v>
          </cell>
        </row>
        <row r="14">
          <cell r="B14">
            <v>2011</v>
          </cell>
          <cell r="C14">
            <v>79.148185621460627</v>
          </cell>
          <cell r="E14">
            <v>56.859328751049304</v>
          </cell>
          <cell r="G14">
            <v>59.444950441636053</v>
          </cell>
        </row>
        <row r="15">
          <cell r="B15">
            <v>2012</v>
          </cell>
          <cell r="C15">
            <v>80.74422585664432</v>
          </cell>
          <cell r="E15">
            <v>62.845754869741846</v>
          </cell>
          <cell r="G15">
            <v>63.765143014542659</v>
          </cell>
        </row>
        <row r="16">
          <cell r="B16">
            <v>2013</v>
          </cell>
          <cell r="C16">
            <v>77.228534469625913</v>
          </cell>
          <cell r="E16">
            <v>58.149638182084111</v>
          </cell>
          <cell r="G16">
            <v>58.289197313721111</v>
          </cell>
        </row>
        <row r="17">
          <cell r="B17">
            <v>2014</v>
          </cell>
          <cell r="C17">
            <v>71.234027489756713</v>
          </cell>
          <cell r="E17">
            <v>53.619892728458197</v>
          </cell>
          <cell r="G17">
            <v>53.619892728458197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5"/>
  <sheetViews>
    <sheetView tabSelected="1" workbookViewId="0">
      <selection activeCell="C6" sqref="C6"/>
    </sheetView>
  </sheetViews>
  <sheetFormatPr defaultRowHeight="14.4"/>
  <sheetData>
    <row r="3" spans="3:3">
      <c r="C3" t="s">
        <v>299</v>
      </c>
    </row>
    <row r="5" spans="3:3">
      <c r="C5" t="s">
        <v>300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21" sqref="I21"/>
    </sheetView>
  </sheetViews>
  <sheetFormatPr defaultRowHeight="14.4"/>
  <cols>
    <col min="1" max="2" width="10.21875" bestFit="1" customWidth="1"/>
    <col min="3" max="3" width="14.21875" customWidth="1"/>
  </cols>
  <sheetData>
    <row r="1" spans="1:4">
      <c r="A1" s="16"/>
      <c r="B1" s="56" t="s">
        <v>140</v>
      </c>
      <c r="C1" s="57" t="s">
        <v>141</v>
      </c>
      <c r="D1" s="56" t="s">
        <v>142</v>
      </c>
    </row>
    <row r="2" spans="1:4">
      <c r="A2" s="16" t="s">
        <v>143</v>
      </c>
      <c r="B2" s="55">
        <v>1362041.4176354986</v>
      </c>
      <c r="C2" s="51">
        <v>6.5</v>
      </c>
      <c r="D2" s="53">
        <v>0.49299999999999999</v>
      </c>
    </row>
    <row r="3" spans="1:4">
      <c r="A3" s="16" t="s">
        <v>144</v>
      </c>
      <c r="B3" s="55">
        <v>1851464.4041918493</v>
      </c>
      <c r="C3" s="51">
        <v>6.3</v>
      </c>
      <c r="D3" s="53">
        <v>0.45700000000000002</v>
      </c>
    </row>
    <row r="4" spans="1:4">
      <c r="A4" s="16" t="s">
        <v>145</v>
      </c>
      <c r="B4" s="55">
        <v>2074879.2654996808</v>
      </c>
      <c r="C4" s="51">
        <v>4.5999999999999996</v>
      </c>
      <c r="D4" s="53">
        <v>0.47899999999999998</v>
      </c>
    </row>
    <row r="5" spans="1:4">
      <c r="A5" s="16" t="s">
        <v>146</v>
      </c>
      <c r="B5" s="55">
        <v>1111785.2365938574</v>
      </c>
      <c r="C5" s="51">
        <v>6.8</v>
      </c>
      <c r="D5" s="53">
        <v>0.61199999999999999</v>
      </c>
    </row>
    <row r="6" spans="1:4">
      <c r="A6" s="16" t="s">
        <v>147</v>
      </c>
      <c r="B6" s="55">
        <v>1653818.2514778695</v>
      </c>
      <c r="C6" s="51">
        <v>5.9</v>
      </c>
      <c r="D6" s="53">
        <v>0.58499999999999996</v>
      </c>
    </row>
    <row r="7" spans="1:4">
      <c r="A7" s="16" t="s">
        <v>148</v>
      </c>
      <c r="B7" s="55">
        <v>1970311.6057264046</v>
      </c>
      <c r="C7" s="51">
        <v>6.1</v>
      </c>
      <c r="D7" s="53">
        <v>0.42995154235359945</v>
      </c>
    </row>
    <row r="8" spans="1:4">
      <c r="A8" s="16" t="s">
        <v>149</v>
      </c>
      <c r="B8" s="55">
        <v>780655</v>
      </c>
      <c r="C8" s="51">
        <v>9.6999999999999993</v>
      </c>
      <c r="D8" s="53">
        <v>0.51900000000000002</v>
      </c>
    </row>
    <row r="9" spans="1:4">
      <c r="A9" s="16" t="s">
        <v>150</v>
      </c>
      <c r="B9" s="55">
        <v>1075750.4880282108</v>
      </c>
      <c r="C9" s="51">
        <v>8.1</v>
      </c>
      <c r="D9" s="53">
        <v>0.42593350975187139</v>
      </c>
    </row>
    <row r="10" spans="1:4">
      <c r="A10" s="16" t="s">
        <v>151</v>
      </c>
      <c r="B10" s="55">
        <v>1797126.4431837606</v>
      </c>
      <c r="C10" s="51">
        <v>6.9</v>
      </c>
      <c r="D10" s="53">
        <v>0.40799999999999997</v>
      </c>
    </row>
    <row r="11" spans="1:4">
      <c r="A11" s="16" t="s">
        <v>152</v>
      </c>
      <c r="B11" s="55">
        <v>2039136.8782153765</v>
      </c>
      <c r="C11" s="51">
        <v>5.2</v>
      </c>
      <c r="D11" s="53">
        <v>0.39400000000000002</v>
      </c>
    </row>
    <row r="12" spans="1:4">
      <c r="A12" s="16" t="s">
        <v>153</v>
      </c>
      <c r="B12" s="55">
        <v>1668401.5708890574</v>
      </c>
      <c r="C12" s="51">
        <v>7.1</v>
      </c>
      <c r="D12" s="53">
        <v>0.376</v>
      </c>
    </row>
    <row r="13" spans="1:4">
      <c r="A13" s="16" t="s">
        <v>154</v>
      </c>
      <c r="B13" s="55">
        <v>544972.38199113403</v>
      </c>
      <c r="C13" s="51">
        <v>10.4</v>
      </c>
      <c r="D13" s="53">
        <v>0.68400000000000005</v>
      </c>
    </row>
    <row r="14" spans="1:4">
      <c r="A14" s="16" t="s">
        <v>155</v>
      </c>
      <c r="B14" s="55">
        <v>1873963.7754628749</v>
      </c>
      <c r="C14" s="51">
        <v>5.0999999999999996</v>
      </c>
      <c r="D14" s="53">
        <v>0.44900000000000001</v>
      </c>
    </row>
    <row r="15" spans="1:4">
      <c r="A15" s="16" t="s">
        <v>156</v>
      </c>
      <c r="B15" s="55">
        <v>1338315.3534202299</v>
      </c>
      <c r="C15" s="51">
        <v>7.2</v>
      </c>
      <c r="D15" s="53">
        <v>0.65100000000000002</v>
      </c>
    </row>
    <row r="16" spans="1:4">
      <c r="A16" s="16" t="s">
        <v>157</v>
      </c>
      <c r="B16" s="55">
        <v>1318122.204466274</v>
      </c>
      <c r="C16" s="51">
        <v>7.3</v>
      </c>
      <c r="D16" s="53">
        <v>0.41699999999999998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15" sqref="C15"/>
    </sheetView>
  </sheetViews>
  <sheetFormatPr defaultRowHeight="14.4"/>
  <sheetData>
    <row r="1" spans="1:3">
      <c r="A1" s="16"/>
      <c r="B1" s="16" t="s">
        <v>158</v>
      </c>
      <c r="C1" s="16" t="s">
        <v>159</v>
      </c>
    </row>
    <row r="2" spans="1:3">
      <c r="A2" s="16" t="s">
        <v>160</v>
      </c>
      <c r="B2" s="45">
        <v>32381.813143233503</v>
      </c>
      <c r="C2" s="16">
        <v>1</v>
      </c>
    </row>
    <row r="3" spans="1:3">
      <c r="A3" s="16" t="s">
        <v>160</v>
      </c>
      <c r="B3" s="45">
        <v>26851.578318701169</v>
      </c>
      <c r="C3" s="16">
        <v>1</v>
      </c>
    </row>
    <row r="4" spans="1:3">
      <c r="A4" s="16" t="s">
        <v>160</v>
      </c>
      <c r="B4" s="45">
        <v>28442.705675983158</v>
      </c>
      <c r="C4" s="16">
        <v>1</v>
      </c>
    </row>
    <row r="5" spans="1:3">
      <c r="A5" s="16" t="s">
        <v>160</v>
      </c>
      <c r="B5" s="45">
        <v>28017.626119686902</v>
      </c>
      <c r="C5" s="16">
        <v>1</v>
      </c>
    </row>
    <row r="6" spans="1:3">
      <c r="A6" s="16" t="s">
        <v>161</v>
      </c>
      <c r="B6" s="45">
        <v>23994.405678026091</v>
      </c>
      <c r="C6" s="16">
        <v>0</v>
      </c>
    </row>
    <row r="7" spans="1:3">
      <c r="A7" s="16" t="s">
        <v>161</v>
      </c>
      <c r="B7" s="45">
        <v>24497.65808283582</v>
      </c>
      <c r="C7" s="16">
        <v>0</v>
      </c>
    </row>
    <row r="8" spans="1:3">
      <c r="A8" s="16" t="s">
        <v>161</v>
      </c>
      <c r="B8" s="45">
        <v>24851.078502157721</v>
      </c>
      <c r="C8" s="16">
        <v>0</v>
      </c>
    </row>
    <row r="9" spans="1:3">
      <c r="A9" s="16" t="s">
        <v>161</v>
      </c>
      <c r="B9" s="45">
        <v>20078.376633587835</v>
      </c>
      <c r="C9" s="16">
        <v>0</v>
      </c>
    </row>
    <row r="10" spans="1:3">
      <c r="A10" s="16" t="s">
        <v>162</v>
      </c>
      <c r="B10" s="45">
        <v>23626.15241740127</v>
      </c>
      <c r="C10" s="16">
        <v>0</v>
      </c>
    </row>
    <row r="11" spans="1:3">
      <c r="A11" s="16" t="s">
        <v>162</v>
      </c>
      <c r="B11" s="45">
        <v>24129.99056708752</v>
      </c>
      <c r="C11" s="16">
        <v>0</v>
      </c>
    </row>
    <row r="12" spans="1:3">
      <c r="A12" s="16" t="s">
        <v>162</v>
      </c>
      <c r="B12" s="45">
        <v>21459.749704925227</v>
      </c>
      <c r="C12" s="16">
        <v>0</v>
      </c>
    </row>
    <row r="13" spans="1:3">
      <c r="A13" s="16" t="s">
        <v>162</v>
      </c>
      <c r="B13" s="45">
        <v>20707.861421955353</v>
      </c>
      <c r="C13" s="16">
        <v>0</v>
      </c>
    </row>
    <row r="14" spans="1:3">
      <c r="A14" s="16" t="s">
        <v>163</v>
      </c>
      <c r="B14" s="45">
        <v>30688.456164615549</v>
      </c>
      <c r="C14" s="16">
        <v>1</v>
      </c>
    </row>
    <row r="15" spans="1:3">
      <c r="A15" s="16" t="s">
        <v>163</v>
      </c>
      <c r="B15" s="45">
        <v>23634.112555693962</v>
      </c>
      <c r="C15" s="16">
        <v>1</v>
      </c>
    </row>
    <row r="16" spans="1:3">
      <c r="A16" s="16" t="s">
        <v>163</v>
      </c>
      <c r="B16" s="45">
        <v>32938.209351525904</v>
      </c>
      <c r="C16" s="16">
        <v>1</v>
      </c>
    </row>
    <row r="17" spans="1:3">
      <c r="A17" s="16" t="s">
        <v>163</v>
      </c>
      <c r="B17" s="45">
        <v>34278.477735911678</v>
      </c>
      <c r="C17" s="16">
        <v>1</v>
      </c>
    </row>
    <row r="18" spans="1:3">
      <c r="A18" s="16" t="s">
        <v>164</v>
      </c>
      <c r="B18" s="45">
        <v>24176.011782208687</v>
      </c>
      <c r="C18" s="16">
        <v>0</v>
      </c>
    </row>
    <row r="19" spans="1:3">
      <c r="A19" s="16" t="s">
        <v>164</v>
      </c>
      <c r="B19" s="45">
        <v>24698.084461656013</v>
      </c>
      <c r="C19" s="16">
        <v>0</v>
      </c>
    </row>
    <row r="20" spans="1:3">
      <c r="A20" s="16" t="s">
        <v>164</v>
      </c>
      <c r="B20" s="45">
        <v>21416.408550181019</v>
      </c>
      <c r="C20" s="16">
        <v>0</v>
      </c>
    </row>
    <row r="21" spans="1:3">
      <c r="A21" s="16" t="s">
        <v>164</v>
      </c>
      <c r="B21" s="45">
        <v>22663.670814394249</v>
      </c>
      <c r="C21" s="16">
        <v>0</v>
      </c>
    </row>
    <row r="22" spans="1:3">
      <c r="A22" s="16" t="s">
        <v>165</v>
      </c>
      <c r="B22" s="45">
        <v>23086.901635851817</v>
      </c>
      <c r="C22" s="16">
        <v>0</v>
      </c>
    </row>
    <row r="23" spans="1:3">
      <c r="A23" s="16" t="s">
        <v>165</v>
      </c>
      <c r="B23" s="45">
        <v>24673.45485021505</v>
      </c>
      <c r="C23" s="16">
        <v>0</v>
      </c>
    </row>
    <row r="24" spans="1:3">
      <c r="A24" s="16" t="s">
        <v>165</v>
      </c>
      <c r="B24" s="45">
        <v>24719.641878511389</v>
      </c>
      <c r="C24" s="16">
        <v>0</v>
      </c>
    </row>
    <row r="25" spans="1:3">
      <c r="A25" s="16" t="s">
        <v>165</v>
      </c>
      <c r="B25" s="45">
        <v>20842.321996009017</v>
      </c>
      <c r="C25" s="16">
        <v>0</v>
      </c>
    </row>
    <row r="26" spans="1:3">
      <c r="A26" s="16" t="s">
        <v>166</v>
      </c>
      <c r="B26" s="45">
        <v>22922.154701533935</v>
      </c>
      <c r="C26" s="16">
        <v>0</v>
      </c>
    </row>
    <row r="27" spans="1:3">
      <c r="A27" s="16" t="s">
        <v>166</v>
      </c>
      <c r="B27" s="45">
        <v>24166.969286980035</v>
      </c>
      <c r="C27" s="16">
        <v>0</v>
      </c>
    </row>
    <row r="28" spans="1:3">
      <c r="A28" s="16" t="s">
        <v>166</v>
      </c>
      <c r="B28" s="45">
        <v>22025.49098719727</v>
      </c>
      <c r="C28" s="16">
        <v>0</v>
      </c>
    </row>
    <row r="29" spans="1:3">
      <c r="A29" s="16" t="s">
        <v>166</v>
      </c>
      <c r="B29" s="45">
        <v>23932.006215002806</v>
      </c>
      <c r="C29" s="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8" sqref="C8"/>
    </sheetView>
  </sheetViews>
  <sheetFormatPr defaultRowHeight="14.4"/>
  <sheetData>
    <row r="1" spans="1:4" ht="22.8">
      <c r="A1" s="61"/>
      <c r="B1" s="62" t="s">
        <v>167</v>
      </c>
      <c r="C1" s="62" t="s">
        <v>168</v>
      </c>
      <c r="D1" s="62" t="s">
        <v>169</v>
      </c>
    </row>
    <row r="2" spans="1:4">
      <c r="A2" s="63" t="s">
        <v>170</v>
      </c>
      <c r="B2" s="64">
        <v>864031</v>
      </c>
      <c r="C2" s="64">
        <v>1182984</v>
      </c>
      <c r="D2" s="64">
        <v>807745</v>
      </c>
    </row>
    <row r="3" spans="1:4">
      <c r="A3" s="63" t="s">
        <v>171</v>
      </c>
      <c r="B3" s="64">
        <v>930151</v>
      </c>
      <c r="C3" s="64">
        <v>1169896</v>
      </c>
      <c r="D3" s="64">
        <v>947402</v>
      </c>
    </row>
    <row r="4" spans="1:4">
      <c r="A4" s="63" t="s">
        <v>172</v>
      </c>
      <c r="B4" s="64">
        <v>922372</v>
      </c>
      <c r="C4" s="64">
        <v>1561935</v>
      </c>
      <c r="D4" s="64">
        <v>1308203</v>
      </c>
    </row>
    <row r="5" spans="1:4">
      <c r="A5" s="63" t="s">
        <v>173</v>
      </c>
      <c r="B5" s="64">
        <v>827558</v>
      </c>
      <c r="C5" s="64">
        <v>1092939</v>
      </c>
      <c r="D5" s="64">
        <v>797510</v>
      </c>
    </row>
    <row r="6" spans="1:4">
      <c r="A6" s="63" t="s">
        <v>174</v>
      </c>
      <c r="B6" s="64">
        <v>722910</v>
      </c>
      <c r="C6" s="64">
        <v>920011</v>
      </c>
      <c r="D6" s="64">
        <v>630824</v>
      </c>
    </row>
    <row r="7" spans="1:4">
      <c r="A7" s="63" t="s">
        <v>175</v>
      </c>
      <c r="B7" s="64">
        <v>828355</v>
      </c>
      <c r="C7" s="64">
        <v>1120776</v>
      </c>
      <c r="D7" s="64">
        <v>819028</v>
      </c>
    </row>
    <row r="8" spans="1:4">
      <c r="A8" s="63" t="s">
        <v>176</v>
      </c>
      <c r="B8" s="64">
        <v>836469</v>
      </c>
      <c r="C8" s="64">
        <v>1533662</v>
      </c>
      <c r="D8" s="64">
        <v>1198652</v>
      </c>
    </row>
    <row r="9" spans="1:4">
      <c r="A9" s="63" t="s">
        <v>177</v>
      </c>
      <c r="B9" s="64">
        <v>796725</v>
      </c>
      <c r="C9" s="64">
        <v>1150468</v>
      </c>
      <c r="D9" s="64">
        <v>842831</v>
      </c>
    </row>
    <row r="10" spans="1:4">
      <c r="A10" s="63" t="s">
        <v>178</v>
      </c>
      <c r="B10" s="64">
        <v>715597</v>
      </c>
      <c r="C10" s="64">
        <v>1053130</v>
      </c>
      <c r="D10" s="64">
        <v>752451</v>
      </c>
    </row>
    <row r="11" spans="1:4">
      <c r="A11" s="63" t="s">
        <v>179</v>
      </c>
      <c r="B11" s="64">
        <v>806215</v>
      </c>
      <c r="C11" s="64">
        <v>1129826</v>
      </c>
      <c r="D11" s="64">
        <v>852695</v>
      </c>
    </row>
    <row r="12" spans="1:4">
      <c r="A12" s="63" t="s">
        <v>180</v>
      </c>
      <c r="B12" s="64">
        <v>814155</v>
      </c>
      <c r="C12" s="64">
        <v>1591128</v>
      </c>
      <c r="D12" s="64">
        <v>1135171</v>
      </c>
    </row>
    <row r="13" spans="1:4">
      <c r="A13" s="63" t="s">
        <v>181</v>
      </c>
      <c r="B13" s="64">
        <v>777260</v>
      </c>
      <c r="C13" s="64">
        <v>1158193</v>
      </c>
      <c r="D13" s="64">
        <v>860263</v>
      </c>
    </row>
    <row r="14" spans="1:4">
      <c r="A14" s="63" t="s">
        <v>182</v>
      </c>
      <c r="B14" s="64">
        <v>753786</v>
      </c>
      <c r="C14" s="64">
        <v>1110943</v>
      </c>
      <c r="D14" s="64">
        <v>732647</v>
      </c>
    </row>
    <row r="15" spans="1:4">
      <c r="A15" s="63" t="s">
        <v>183</v>
      </c>
      <c r="B15" s="64">
        <v>875615</v>
      </c>
      <c r="C15" s="64">
        <v>1228990</v>
      </c>
      <c r="D15" s="64">
        <v>848159</v>
      </c>
    </row>
    <row r="16" spans="1:4">
      <c r="A16" s="63" t="s">
        <v>184</v>
      </c>
      <c r="B16" s="64">
        <v>941882</v>
      </c>
      <c r="C16" s="64">
        <v>1603132</v>
      </c>
      <c r="D16" s="64">
        <v>1133207</v>
      </c>
    </row>
    <row r="17" spans="1:4">
      <c r="A17" s="63" t="s">
        <v>185</v>
      </c>
      <c r="B17" s="64">
        <v>824963</v>
      </c>
      <c r="C17" s="64">
        <v>1207629</v>
      </c>
      <c r="D17" s="64">
        <v>848389</v>
      </c>
    </row>
    <row r="18" spans="1:4">
      <c r="A18" s="63" t="s">
        <v>186</v>
      </c>
      <c r="B18" s="64">
        <v>761770</v>
      </c>
      <c r="C18" s="64">
        <v>1117326</v>
      </c>
      <c r="D18" s="64">
        <v>653368</v>
      </c>
    </row>
    <row r="19" spans="1:4">
      <c r="A19" s="63" t="s">
        <v>187</v>
      </c>
      <c r="B19" s="64">
        <v>768039</v>
      </c>
      <c r="C19" s="64">
        <v>1160811</v>
      </c>
      <c r="D19" s="64">
        <v>775452</v>
      </c>
    </row>
    <row r="20" spans="1:4">
      <c r="A20" s="63" t="s">
        <v>188</v>
      </c>
      <c r="B20" s="64">
        <v>733279</v>
      </c>
      <c r="C20" s="64">
        <v>1488885</v>
      </c>
      <c r="D20" s="64">
        <v>1007681</v>
      </c>
    </row>
    <row r="21" spans="1:4">
      <c r="A21" s="63" t="s">
        <v>189</v>
      </c>
      <c r="B21" s="64">
        <v>639330</v>
      </c>
      <c r="C21" s="64">
        <v>1176423</v>
      </c>
      <c r="D21" s="64">
        <v>696709</v>
      </c>
    </row>
    <row r="22" spans="1:4">
      <c r="A22" s="63" t="s">
        <v>190</v>
      </c>
      <c r="B22" s="64">
        <v>590254</v>
      </c>
      <c r="C22" s="64">
        <v>1354106</v>
      </c>
      <c r="D22" s="64">
        <v>612418</v>
      </c>
    </row>
    <row r="23" spans="1:4">
      <c r="A23" s="63" t="s">
        <v>191</v>
      </c>
      <c r="B23" s="64">
        <v>644761</v>
      </c>
      <c r="C23" s="64">
        <v>1333624</v>
      </c>
      <c r="D23" s="64">
        <v>691075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D4" sqref="D4"/>
    </sheetView>
  </sheetViews>
  <sheetFormatPr defaultRowHeight="14.4"/>
  <cols>
    <col min="2" max="2" width="15.6640625" customWidth="1"/>
    <col min="3" max="4" width="16" customWidth="1"/>
  </cols>
  <sheetData>
    <row r="2" spans="2:4" ht="28.8">
      <c r="B2" t="s">
        <v>140</v>
      </c>
      <c r="C2" s="142" t="s">
        <v>298</v>
      </c>
      <c r="D2" s="142" t="s">
        <v>142</v>
      </c>
    </row>
    <row r="3" spans="2:4">
      <c r="B3">
        <v>60067850</v>
      </c>
      <c r="C3" s="143">
        <v>100</v>
      </c>
      <c r="D3" s="144">
        <v>0.45500000000000002</v>
      </c>
    </row>
    <row r="4" spans="2:4">
      <c r="B4">
        <v>60188777</v>
      </c>
      <c r="C4">
        <v>102.2</v>
      </c>
      <c r="D4" s="144">
        <v>0.45</v>
      </c>
    </row>
    <row r="5" spans="2:4">
      <c r="B5">
        <v>60310421</v>
      </c>
      <c r="C5">
        <v>105.7</v>
      </c>
      <c r="D5" s="144">
        <v>0.438</v>
      </c>
    </row>
    <row r="6" spans="2:4">
      <c r="B6">
        <v>60269167</v>
      </c>
      <c r="C6">
        <v>105.6</v>
      </c>
      <c r="D6" s="144">
        <v>0.433</v>
      </c>
    </row>
    <row r="7" spans="2:4">
      <c r="B7">
        <v>60598883</v>
      </c>
      <c r="C7">
        <v>106.5</v>
      </c>
      <c r="D7" s="144">
        <v>0.437</v>
      </c>
    </row>
    <row r="8" spans="2:4">
      <c r="B8">
        <v>60527194</v>
      </c>
      <c r="C8">
        <v>105.8</v>
      </c>
      <c r="D8" s="144">
        <v>0.43</v>
      </c>
    </row>
    <row r="9" spans="2:4">
      <c r="B9">
        <v>60850356</v>
      </c>
      <c r="C9">
        <v>107.1</v>
      </c>
      <c r="D9" s="144">
        <v>0.42499999999999999</v>
      </c>
    </row>
    <row r="10" spans="2:4">
      <c r="B10">
        <v>60854872</v>
      </c>
      <c r="C10">
        <v>106.9</v>
      </c>
      <c r="D10" s="144">
        <v>0.42599999999999999</v>
      </c>
    </row>
    <row r="11" spans="2:4">
      <c r="B11">
        <v>61336450</v>
      </c>
      <c r="C11">
        <v>107.1</v>
      </c>
      <c r="D11" s="144">
        <v>0.42699999999999999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5" sqref="G5"/>
    </sheetView>
  </sheetViews>
  <sheetFormatPr defaultRowHeight="14.4"/>
  <cols>
    <col min="5" max="5" width="10.21875" customWidth="1"/>
  </cols>
  <sheetData>
    <row r="1" spans="1:7" ht="26.4">
      <c r="A1" s="65" t="s">
        <v>192</v>
      </c>
      <c r="B1" s="66" t="s">
        <v>193</v>
      </c>
      <c r="C1" s="66" t="s">
        <v>194</v>
      </c>
      <c r="D1" s="67" t="s">
        <v>195</v>
      </c>
      <c r="E1" s="66" t="s">
        <v>196</v>
      </c>
      <c r="F1" s="66" t="s">
        <v>197</v>
      </c>
      <c r="G1" s="66" t="s">
        <v>198</v>
      </c>
    </row>
    <row r="2" spans="1:7">
      <c r="A2" s="68">
        <v>0</v>
      </c>
      <c r="B2" s="68">
        <v>10</v>
      </c>
      <c r="C2" s="69"/>
      <c r="D2" s="70"/>
      <c r="E2" s="71">
        <v>0</v>
      </c>
      <c r="F2" s="72"/>
      <c r="G2" s="73"/>
    </row>
    <row r="3" spans="1:7">
      <c r="A3" s="68">
        <v>1</v>
      </c>
      <c r="B3" s="68">
        <v>25</v>
      </c>
      <c r="C3" s="74">
        <f>B3/A3</f>
        <v>25</v>
      </c>
      <c r="D3" s="70">
        <f>B3-B2</f>
        <v>15</v>
      </c>
      <c r="E3" s="75">
        <v>21</v>
      </c>
      <c r="F3" s="75">
        <v>21</v>
      </c>
      <c r="G3" s="76">
        <f>E3-B3</f>
        <v>-4</v>
      </c>
    </row>
    <row r="4" spans="1:7">
      <c r="A4" s="68">
        <v>2</v>
      </c>
      <c r="B4" s="68">
        <v>36</v>
      </c>
      <c r="C4" s="74">
        <f t="shared" ref="C4:C12" si="0">B4/A4</f>
        <v>18</v>
      </c>
      <c r="D4" s="70">
        <f t="shared" ref="D4:D12" si="1">B4-B3</f>
        <v>11</v>
      </c>
      <c r="E4" s="75">
        <f>E3+F4</f>
        <v>40.4</v>
      </c>
      <c r="F4" s="75">
        <v>19.399999999999999</v>
      </c>
      <c r="G4" s="76">
        <f t="shared" ref="G4:G12" si="2">E4-B4</f>
        <v>4.3999999999999986</v>
      </c>
    </row>
    <row r="5" spans="1:7">
      <c r="A5" s="68">
        <v>3</v>
      </c>
      <c r="B5" s="68">
        <v>44</v>
      </c>
      <c r="C5" s="74">
        <f t="shared" si="0"/>
        <v>14.666666666666666</v>
      </c>
      <c r="D5" s="70">
        <f t="shared" si="1"/>
        <v>8</v>
      </c>
      <c r="E5" s="75">
        <f t="shared" ref="E5:E12" si="3">E4+F5</f>
        <v>58.199999999999996</v>
      </c>
      <c r="F5" s="75">
        <v>17.799999999999997</v>
      </c>
      <c r="G5" s="76">
        <f t="shared" si="2"/>
        <v>14.199999999999996</v>
      </c>
    </row>
    <row r="6" spans="1:7">
      <c r="A6" s="68">
        <v>4</v>
      </c>
      <c r="B6" s="68">
        <v>51</v>
      </c>
      <c r="C6" s="74">
        <f t="shared" si="0"/>
        <v>12.75</v>
      </c>
      <c r="D6" s="70">
        <f t="shared" si="1"/>
        <v>7</v>
      </c>
      <c r="E6" s="75">
        <f t="shared" si="3"/>
        <v>74.399999999999991</v>
      </c>
      <c r="F6" s="75">
        <v>16.199999999999996</v>
      </c>
      <c r="G6" s="76">
        <f t="shared" si="2"/>
        <v>23.399999999999991</v>
      </c>
    </row>
    <row r="7" spans="1:7">
      <c r="A7" s="68">
        <v>5</v>
      </c>
      <c r="B7" s="68">
        <v>59</v>
      </c>
      <c r="C7" s="74">
        <f t="shared" si="0"/>
        <v>11.8</v>
      </c>
      <c r="D7" s="70">
        <f t="shared" si="1"/>
        <v>8</v>
      </c>
      <c r="E7" s="75">
        <f t="shared" si="3"/>
        <v>88.999999999999986</v>
      </c>
      <c r="F7" s="75">
        <v>14.599999999999996</v>
      </c>
      <c r="G7" s="76">
        <f t="shared" si="2"/>
        <v>29.999999999999986</v>
      </c>
    </row>
    <row r="8" spans="1:7">
      <c r="A8" s="68">
        <v>6</v>
      </c>
      <c r="B8" s="68">
        <v>69</v>
      </c>
      <c r="C8" s="74">
        <f t="shared" si="0"/>
        <v>11.5</v>
      </c>
      <c r="D8" s="70">
        <f t="shared" si="1"/>
        <v>10</v>
      </c>
      <c r="E8" s="75">
        <f t="shared" si="3"/>
        <v>101.99999999999999</v>
      </c>
      <c r="F8" s="75">
        <v>12.999999999999996</v>
      </c>
      <c r="G8" s="76">
        <f t="shared" si="2"/>
        <v>32.999999999999986</v>
      </c>
    </row>
    <row r="9" spans="1:7">
      <c r="A9" s="68">
        <v>7</v>
      </c>
      <c r="B9" s="68">
        <v>82</v>
      </c>
      <c r="C9" s="74">
        <f t="shared" si="0"/>
        <v>11.714285714285714</v>
      </c>
      <c r="D9" s="70">
        <f t="shared" si="1"/>
        <v>13</v>
      </c>
      <c r="E9" s="75">
        <f t="shared" si="3"/>
        <v>113.39999999999998</v>
      </c>
      <c r="F9" s="75">
        <v>11.399999999999997</v>
      </c>
      <c r="G9" s="76">
        <f t="shared" si="2"/>
        <v>31.399999999999977</v>
      </c>
    </row>
    <row r="10" spans="1:7">
      <c r="A10" s="68">
        <v>8</v>
      </c>
      <c r="B10" s="68">
        <v>98</v>
      </c>
      <c r="C10" s="74">
        <f t="shared" si="0"/>
        <v>12.25</v>
      </c>
      <c r="D10" s="70">
        <f t="shared" si="1"/>
        <v>16</v>
      </c>
      <c r="E10" s="75">
        <f t="shared" si="3"/>
        <v>123.19999999999997</v>
      </c>
      <c r="F10" s="75">
        <v>9.7999999999999972</v>
      </c>
      <c r="G10" s="76">
        <f t="shared" si="2"/>
        <v>25.199999999999974</v>
      </c>
    </row>
    <row r="11" spans="1:7">
      <c r="A11" s="68">
        <v>9</v>
      </c>
      <c r="B11" s="68">
        <v>117</v>
      </c>
      <c r="C11" s="74">
        <f t="shared" si="0"/>
        <v>13</v>
      </c>
      <c r="D11" s="70">
        <f t="shared" si="1"/>
        <v>19</v>
      </c>
      <c r="E11" s="75">
        <f t="shared" si="3"/>
        <v>131.39999999999998</v>
      </c>
      <c r="F11" s="75">
        <v>8.1999999999999975</v>
      </c>
      <c r="G11" s="76">
        <f t="shared" si="2"/>
        <v>14.399999999999977</v>
      </c>
    </row>
    <row r="12" spans="1:7">
      <c r="A12" s="68">
        <v>10</v>
      </c>
      <c r="B12" s="68">
        <v>139</v>
      </c>
      <c r="C12" s="74">
        <f t="shared" si="0"/>
        <v>13.9</v>
      </c>
      <c r="D12" s="70">
        <f t="shared" si="1"/>
        <v>22</v>
      </c>
      <c r="E12" s="75">
        <f t="shared" si="3"/>
        <v>137.99999999999997</v>
      </c>
      <c r="F12" s="75">
        <v>6.5999999999999979</v>
      </c>
      <c r="G12" s="76">
        <f t="shared" si="2"/>
        <v>-1.0000000000000284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workbookViewId="0">
      <selection activeCell="K13" sqref="K13"/>
    </sheetView>
  </sheetViews>
  <sheetFormatPr defaultRowHeight="14.4"/>
  <cols>
    <col min="2" max="2" width="16.5546875" customWidth="1"/>
    <col min="3" max="3" width="9.33203125" bestFit="1" customWidth="1"/>
    <col min="4" max="4" width="10.21875" customWidth="1"/>
    <col min="5" max="5" width="15.6640625" customWidth="1"/>
    <col min="6" max="6" width="12.21875" customWidth="1"/>
  </cols>
  <sheetData>
    <row r="2" spans="2:11" ht="15" thickBot="1"/>
    <row r="3" spans="2:11" ht="24" customHeight="1">
      <c r="B3" s="8" t="s">
        <v>199</v>
      </c>
      <c r="C3" s="49"/>
      <c r="D3" s="49"/>
      <c r="E3" s="49"/>
      <c r="F3" s="58"/>
    </row>
    <row r="4" spans="2:11" ht="28.8">
      <c r="B4" s="13"/>
      <c r="C4" s="77" t="s">
        <v>200</v>
      </c>
      <c r="D4" s="77" t="s">
        <v>201</v>
      </c>
      <c r="E4" s="77" t="s">
        <v>202</v>
      </c>
      <c r="F4" s="78" t="s">
        <v>203</v>
      </c>
    </row>
    <row r="5" spans="2:11">
      <c r="B5" s="13" t="s">
        <v>204</v>
      </c>
      <c r="C5" s="16">
        <v>170</v>
      </c>
      <c r="D5" s="79">
        <v>7.1</v>
      </c>
      <c r="E5" s="80">
        <f>D5/C5</f>
        <v>4.176470588235294E-2</v>
      </c>
      <c r="F5" s="59">
        <v>8</v>
      </c>
    </row>
    <row r="6" spans="2:11" ht="15" thickBot="1">
      <c r="B6" s="23" t="s">
        <v>205</v>
      </c>
      <c r="C6" s="25">
        <v>290</v>
      </c>
      <c r="D6" s="81">
        <v>9</v>
      </c>
      <c r="E6" s="82">
        <f>D6/C6</f>
        <v>3.1034482758620689E-2</v>
      </c>
      <c r="F6" s="60">
        <v>10</v>
      </c>
    </row>
    <row r="9" spans="2:11">
      <c r="B9" s="16"/>
      <c r="C9" s="16"/>
      <c r="D9" s="16"/>
      <c r="E9" s="16"/>
      <c r="F9" s="16"/>
    </row>
    <row r="10" spans="2:11" ht="34.799999999999997" customHeight="1">
      <c r="B10" s="147" t="s">
        <v>206</v>
      </c>
      <c r="C10" s="147"/>
      <c r="D10" s="83"/>
      <c r="E10" s="84" t="s">
        <v>207</v>
      </c>
      <c r="F10" s="84"/>
      <c r="G10" s="84"/>
      <c r="H10" s="84"/>
      <c r="I10" s="84"/>
      <c r="J10" s="85"/>
      <c r="K10" s="86" t="s">
        <v>208</v>
      </c>
    </row>
    <row r="11" spans="2:11" ht="43.2">
      <c r="B11" s="87" t="s">
        <v>209</v>
      </c>
      <c r="C11" s="88" t="s">
        <v>210</v>
      </c>
      <c r="D11" s="89" t="s">
        <v>211</v>
      </c>
      <c r="E11" s="90" t="s">
        <v>204</v>
      </c>
      <c r="F11" s="89" t="s">
        <v>212</v>
      </c>
      <c r="G11" s="89" t="s">
        <v>205</v>
      </c>
      <c r="H11" s="89" t="s">
        <v>213</v>
      </c>
      <c r="I11" s="89" t="s">
        <v>214</v>
      </c>
      <c r="J11" s="89" t="s">
        <v>215</v>
      </c>
      <c r="K11" s="91" t="s">
        <v>216</v>
      </c>
    </row>
    <row r="12" spans="2:11">
      <c r="B12" s="92" t="s">
        <v>217</v>
      </c>
      <c r="C12" s="93">
        <v>4773</v>
      </c>
      <c r="D12" s="94">
        <v>1410</v>
      </c>
      <c r="E12" s="95">
        <v>1</v>
      </c>
      <c r="F12" s="96">
        <f>E12*$C$5</f>
        <v>170</v>
      </c>
      <c r="G12" s="97">
        <v>1</v>
      </c>
      <c r="H12" s="98">
        <f>G12*$C$6</f>
        <v>290</v>
      </c>
      <c r="I12" s="98">
        <f>F12+H12</f>
        <v>460</v>
      </c>
      <c r="J12" s="99">
        <f>D12/I12</f>
        <v>3.0652173913043477</v>
      </c>
      <c r="K12" s="100">
        <f>E12*C12*$D$5+G12*C12*$D$6</f>
        <v>76845.299999999988</v>
      </c>
    </row>
    <row r="13" spans="2:11">
      <c r="B13" s="92" t="s">
        <v>218</v>
      </c>
      <c r="C13" s="93">
        <v>3212</v>
      </c>
      <c r="D13" s="94">
        <v>540</v>
      </c>
      <c r="E13" s="97">
        <v>1</v>
      </c>
      <c r="F13" s="98">
        <f t="shared" ref="F13:F16" si="0">E13*$C$5</f>
        <v>170</v>
      </c>
      <c r="G13" s="97">
        <v>1</v>
      </c>
      <c r="H13" s="98">
        <f t="shared" ref="H13:H16" si="1">G13*$C$6</f>
        <v>290</v>
      </c>
      <c r="I13" s="98">
        <f t="shared" ref="I13:I17" si="2">F13+H13</f>
        <v>460</v>
      </c>
      <c r="J13" s="99">
        <f t="shared" ref="J13:J16" si="3">D13/I13</f>
        <v>1.173913043478261</v>
      </c>
      <c r="K13" s="100">
        <f>E13*C13*$D$5+G13*C13*$D$6</f>
        <v>51713.2</v>
      </c>
    </row>
    <row r="14" spans="2:11">
      <c r="B14" s="92" t="s">
        <v>219</v>
      </c>
      <c r="C14" s="93">
        <v>3063</v>
      </c>
      <c r="D14" s="94">
        <v>660</v>
      </c>
      <c r="E14" s="97">
        <v>1</v>
      </c>
      <c r="F14" s="98">
        <f t="shared" si="0"/>
        <v>170</v>
      </c>
      <c r="G14" s="97">
        <v>1</v>
      </c>
      <c r="H14" s="98">
        <f t="shared" si="1"/>
        <v>290</v>
      </c>
      <c r="I14" s="98">
        <f t="shared" si="2"/>
        <v>460</v>
      </c>
      <c r="J14" s="99">
        <f t="shared" si="3"/>
        <v>1.4347826086956521</v>
      </c>
      <c r="K14" s="100">
        <f>E14*C14*$D$5+G14*C14*$D$6</f>
        <v>49314.3</v>
      </c>
    </row>
    <row r="15" spans="2:11">
      <c r="B15" s="92" t="s">
        <v>220</v>
      </c>
      <c r="C15" s="93">
        <v>4713</v>
      </c>
      <c r="D15" s="94">
        <v>730</v>
      </c>
      <c r="E15" s="97">
        <v>1</v>
      </c>
      <c r="F15" s="98">
        <f t="shared" si="0"/>
        <v>170</v>
      </c>
      <c r="G15" s="97">
        <v>1</v>
      </c>
      <c r="H15" s="98">
        <f t="shared" si="1"/>
        <v>290</v>
      </c>
      <c r="I15" s="98">
        <f t="shared" si="2"/>
        <v>460</v>
      </c>
      <c r="J15" s="99">
        <f t="shared" si="3"/>
        <v>1.5869565217391304</v>
      </c>
      <c r="K15" s="100">
        <f>E15*C15*$D$5+G15*C15*$D$6</f>
        <v>75879.299999999988</v>
      </c>
    </row>
    <row r="16" spans="2:11">
      <c r="B16" s="101" t="s">
        <v>221</v>
      </c>
      <c r="C16" s="102">
        <v>3087</v>
      </c>
      <c r="D16" s="94">
        <v>250</v>
      </c>
      <c r="E16" s="103">
        <v>1</v>
      </c>
      <c r="F16" s="98">
        <f t="shared" si="0"/>
        <v>170</v>
      </c>
      <c r="G16" s="95">
        <v>1</v>
      </c>
      <c r="H16" s="96">
        <f t="shared" si="1"/>
        <v>290</v>
      </c>
      <c r="I16" s="98">
        <f t="shared" si="2"/>
        <v>460</v>
      </c>
      <c r="J16" s="99">
        <f t="shared" si="3"/>
        <v>0.54347826086956519</v>
      </c>
      <c r="K16" s="100">
        <f>E16*C16*$D$5+G16*C16*$D$6</f>
        <v>49700.7</v>
      </c>
    </row>
    <row r="17" spans="2:14">
      <c r="D17" s="104">
        <f>SUM(D12:D16)</f>
        <v>3590</v>
      </c>
      <c r="E17" s="105">
        <f>SUM(E12:E16)</f>
        <v>5</v>
      </c>
      <c r="F17" s="105">
        <f>SUM(F12:F16)</f>
        <v>850</v>
      </c>
      <c r="G17" s="105">
        <f>SUM(G12:G16)</f>
        <v>5</v>
      </c>
      <c r="H17" s="105">
        <f>SUM(H12:H16)</f>
        <v>1450</v>
      </c>
      <c r="I17" s="105">
        <f t="shared" si="2"/>
        <v>2300</v>
      </c>
      <c r="J17" s="106">
        <f>D17/I17</f>
        <v>1.5608695652173914</v>
      </c>
      <c r="K17" s="107">
        <f>SUM(K12:K16)</f>
        <v>303452.79999999999</v>
      </c>
    </row>
    <row r="18" spans="2:14">
      <c r="G18" s="16"/>
      <c r="H18" s="16"/>
      <c r="I18" s="16"/>
      <c r="J18" s="16"/>
      <c r="K18" s="16"/>
      <c r="L18" s="16"/>
      <c r="M18" s="108"/>
      <c r="N18" s="109"/>
    </row>
    <row r="19" spans="2:14">
      <c r="B19" t="s">
        <v>222</v>
      </c>
      <c r="C19" s="110"/>
      <c r="D19" s="148" t="s">
        <v>223</v>
      </c>
      <c r="E19" s="148"/>
    </row>
    <row r="20" spans="2:14">
      <c r="C20" s="111"/>
      <c r="D20" s="148" t="s">
        <v>224</v>
      </c>
      <c r="E20" s="148"/>
    </row>
    <row r="21" spans="2:14">
      <c r="C21" s="112"/>
      <c r="D21" s="148" t="s">
        <v>225</v>
      </c>
      <c r="E21" s="148"/>
    </row>
  </sheetData>
  <mergeCells count="4">
    <mergeCell ref="B10:C10"/>
    <mergeCell ref="D19:E19"/>
    <mergeCell ref="D20:E20"/>
    <mergeCell ref="D21:E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3" sqref="D3"/>
    </sheetView>
  </sheetViews>
  <sheetFormatPr defaultRowHeight="14.4"/>
  <cols>
    <col min="2" max="2" width="10.77734375" customWidth="1"/>
  </cols>
  <sheetData>
    <row r="1" spans="1:4" ht="43.2">
      <c r="A1" s="113" t="s">
        <v>226</v>
      </c>
      <c r="B1" s="114" t="s">
        <v>227</v>
      </c>
      <c r="C1" s="114" t="s">
        <v>228</v>
      </c>
      <c r="D1" s="114" t="s">
        <v>229</v>
      </c>
    </row>
    <row r="2" spans="1:4">
      <c r="A2" s="16" t="s">
        <v>230</v>
      </c>
      <c r="B2" s="16">
        <v>25</v>
      </c>
      <c r="C2" s="16">
        <v>17</v>
      </c>
      <c r="D2" s="16">
        <v>92</v>
      </c>
    </row>
    <row r="3" spans="1:4">
      <c r="A3" s="16" t="s">
        <v>231</v>
      </c>
      <c r="B3" s="16">
        <v>4</v>
      </c>
      <c r="C3" s="16">
        <v>13</v>
      </c>
      <c r="D3" s="16">
        <v>74</v>
      </c>
    </row>
    <row r="4" spans="1:4">
      <c r="A4" s="16" t="s">
        <v>232</v>
      </c>
      <c r="B4" s="16">
        <v>8</v>
      </c>
      <c r="C4" s="16">
        <v>9</v>
      </c>
      <c r="D4" s="16">
        <v>76</v>
      </c>
    </row>
    <row r="5" spans="1:4">
      <c r="A5" s="16" t="s">
        <v>233</v>
      </c>
      <c r="B5" s="16">
        <v>5</v>
      </c>
      <c r="C5" s="16">
        <v>14</v>
      </c>
      <c r="D5" s="16">
        <v>78</v>
      </c>
    </row>
    <row r="6" spans="1:4">
      <c r="A6" s="16" t="s">
        <v>234</v>
      </c>
      <c r="B6" s="16">
        <v>14</v>
      </c>
      <c r="C6" s="16">
        <v>4</v>
      </c>
      <c r="D6" s="16">
        <v>81</v>
      </c>
    </row>
    <row r="7" spans="1:4">
      <c r="A7" s="16" t="s">
        <v>235</v>
      </c>
      <c r="B7" s="16">
        <v>21</v>
      </c>
      <c r="C7" s="16">
        <v>5</v>
      </c>
      <c r="D7" s="16">
        <v>79</v>
      </c>
    </row>
    <row r="8" spans="1:4">
      <c r="A8" s="16" t="s">
        <v>236</v>
      </c>
      <c r="B8" s="16">
        <v>8</v>
      </c>
      <c r="C8" s="16">
        <v>8</v>
      </c>
      <c r="D8" s="16">
        <v>77</v>
      </c>
    </row>
    <row r="9" spans="1:4">
      <c r="A9" s="16" t="s">
        <v>237</v>
      </c>
      <c r="B9" s="16">
        <v>9</v>
      </c>
      <c r="C9" s="16">
        <v>13</v>
      </c>
      <c r="D9" s="16">
        <v>83</v>
      </c>
    </row>
    <row r="10" spans="1:4">
      <c r="A10" s="16" t="s">
        <v>238</v>
      </c>
      <c r="B10" s="16">
        <v>5</v>
      </c>
      <c r="C10" s="16">
        <v>19</v>
      </c>
      <c r="D10" s="16">
        <v>84</v>
      </c>
    </row>
    <row r="11" spans="1:4">
      <c r="A11" s="16" t="s">
        <v>239</v>
      </c>
      <c r="B11" s="16">
        <v>10</v>
      </c>
      <c r="C11" s="16">
        <v>2</v>
      </c>
      <c r="D11" s="16">
        <v>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2" sqref="D2"/>
    </sheetView>
  </sheetViews>
  <sheetFormatPr defaultRowHeight="14.4"/>
  <sheetData>
    <row r="1" spans="1:4">
      <c r="C1" s="115" t="s">
        <v>2</v>
      </c>
      <c r="D1" s="115" t="s">
        <v>240</v>
      </c>
    </row>
    <row r="2" spans="1:4">
      <c r="A2">
        <v>200601</v>
      </c>
      <c r="B2" t="s">
        <v>241</v>
      </c>
      <c r="C2" s="16">
        <v>1</v>
      </c>
      <c r="D2" s="45">
        <v>14265</v>
      </c>
    </row>
    <row r="3" spans="1:4">
      <c r="A3">
        <v>200602</v>
      </c>
      <c r="B3" t="s">
        <v>242</v>
      </c>
      <c r="C3" s="16">
        <v>2</v>
      </c>
      <c r="D3" s="45">
        <v>14056</v>
      </c>
    </row>
    <row r="4" spans="1:4">
      <c r="A4">
        <v>200603</v>
      </c>
      <c r="B4" t="s">
        <v>243</v>
      </c>
      <c r="C4" s="16">
        <v>3</v>
      </c>
      <c r="D4" s="45">
        <v>28507</v>
      </c>
    </row>
    <row r="5" spans="1:4">
      <c r="A5">
        <v>200604</v>
      </c>
      <c r="B5" t="s">
        <v>244</v>
      </c>
      <c r="C5" s="16">
        <v>4</v>
      </c>
      <c r="D5" s="45">
        <v>78646</v>
      </c>
    </row>
    <row r="6" spans="1:4">
      <c r="A6">
        <v>200605</v>
      </c>
      <c r="B6" t="s">
        <v>245</v>
      </c>
      <c r="C6" s="16">
        <v>5</v>
      </c>
      <c r="D6" s="45">
        <v>268815</v>
      </c>
    </row>
    <row r="7" spans="1:4">
      <c r="A7">
        <v>200606</v>
      </c>
      <c r="B7" t="s">
        <v>246</v>
      </c>
      <c r="C7" s="16">
        <v>6</v>
      </c>
      <c r="D7" s="45">
        <v>346015</v>
      </c>
    </row>
    <row r="8" spans="1:4">
      <c r="A8">
        <v>200607</v>
      </c>
      <c r="B8" t="s">
        <v>247</v>
      </c>
      <c r="C8" s="16">
        <v>7</v>
      </c>
      <c r="D8" s="45">
        <v>449948</v>
      </c>
    </row>
    <row r="9" spans="1:4">
      <c r="A9">
        <v>200608</v>
      </c>
      <c r="B9" t="s">
        <v>248</v>
      </c>
      <c r="C9" s="16">
        <v>8</v>
      </c>
      <c r="D9" s="45">
        <v>500307</v>
      </c>
    </row>
    <row r="10" spans="1:4">
      <c r="A10">
        <v>200609</v>
      </c>
      <c r="B10" t="s">
        <v>249</v>
      </c>
      <c r="C10" s="16">
        <v>9</v>
      </c>
      <c r="D10" s="45">
        <v>424896</v>
      </c>
    </row>
    <row r="11" spans="1:4">
      <c r="A11">
        <v>200610</v>
      </c>
      <c r="B11" t="s">
        <v>250</v>
      </c>
      <c r="C11" s="16">
        <v>10</v>
      </c>
      <c r="D11" s="45">
        <v>308596</v>
      </c>
    </row>
    <row r="12" spans="1:4">
      <c r="A12">
        <v>200611</v>
      </c>
      <c r="B12" t="s">
        <v>251</v>
      </c>
      <c r="C12" s="16">
        <v>11</v>
      </c>
      <c r="D12" s="45">
        <v>24525</v>
      </c>
    </row>
    <row r="13" spans="1:4">
      <c r="A13">
        <v>200612</v>
      </c>
      <c r="B13" t="s">
        <v>252</v>
      </c>
      <c r="C13" s="16">
        <v>12</v>
      </c>
      <c r="D13" s="45">
        <v>17518</v>
      </c>
    </row>
    <row r="14" spans="1:4">
      <c r="A14">
        <v>200701</v>
      </c>
      <c r="B14" t="s">
        <v>241</v>
      </c>
      <c r="C14">
        <v>13</v>
      </c>
      <c r="D14" s="7">
        <v>14056</v>
      </c>
    </row>
    <row r="15" spans="1:4">
      <c r="A15">
        <v>200702</v>
      </c>
      <c r="B15" t="s">
        <v>242</v>
      </c>
      <c r="C15">
        <v>14</v>
      </c>
      <c r="D15" s="7">
        <v>19632</v>
      </c>
    </row>
    <row r="16" spans="1:4">
      <c r="A16">
        <v>200703</v>
      </c>
      <c r="B16" t="s">
        <v>243</v>
      </c>
      <c r="C16">
        <v>15</v>
      </c>
      <c r="D16" s="7">
        <v>78646</v>
      </c>
    </row>
    <row r="17" spans="1:4">
      <c r="A17">
        <v>200704</v>
      </c>
      <c r="B17" t="s">
        <v>244</v>
      </c>
      <c r="C17">
        <v>16</v>
      </c>
      <c r="D17" s="7">
        <v>95361</v>
      </c>
    </row>
    <row r="18" spans="1:4">
      <c r="A18">
        <v>200705</v>
      </c>
      <c r="B18" t="s">
        <v>245</v>
      </c>
      <c r="C18">
        <v>17</v>
      </c>
      <c r="D18" s="7">
        <v>346235</v>
      </c>
    </row>
    <row r="19" spans="1:4">
      <c r="A19">
        <v>200706</v>
      </c>
      <c r="B19" t="s">
        <v>246</v>
      </c>
      <c r="C19">
        <v>18</v>
      </c>
      <c r="D19" s="7">
        <v>394467</v>
      </c>
    </row>
    <row r="20" spans="1:4">
      <c r="A20">
        <v>200707</v>
      </c>
      <c r="B20" t="s">
        <v>247</v>
      </c>
      <c r="C20">
        <v>19</v>
      </c>
      <c r="D20" s="7">
        <v>499896</v>
      </c>
    </row>
    <row r="21" spans="1:4">
      <c r="A21">
        <v>200708</v>
      </c>
      <c r="B21" t="s">
        <v>248</v>
      </c>
      <c r="C21">
        <v>20</v>
      </c>
      <c r="D21" s="7">
        <v>579996</v>
      </c>
    </row>
    <row r="22" spans="1:4">
      <c r="A22">
        <v>200709</v>
      </c>
      <c r="B22" t="s">
        <v>249</v>
      </c>
      <c r="C22">
        <v>21</v>
      </c>
      <c r="D22" s="7">
        <v>488254</v>
      </c>
    </row>
    <row r="23" spans="1:4">
      <c r="A23">
        <v>200710</v>
      </c>
      <c r="B23" t="s">
        <v>250</v>
      </c>
      <c r="C23">
        <v>22</v>
      </c>
      <c r="D23" s="7">
        <v>334687</v>
      </c>
    </row>
    <row r="24" spans="1:4">
      <c r="A24">
        <v>200711</v>
      </c>
      <c r="B24" t="s">
        <v>251</v>
      </c>
      <c r="C24">
        <v>23</v>
      </c>
      <c r="D24" s="7">
        <v>36827</v>
      </c>
    </row>
    <row r="25" spans="1:4">
      <c r="A25">
        <v>200712</v>
      </c>
      <c r="B25" t="s">
        <v>252</v>
      </c>
      <c r="C25">
        <v>24</v>
      </c>
      <c r="D25" s="7">
        <v>28371</v>
      </c>
    </row>
    <row r="26" spans="1:4">
      <c r="A26">
        <v>200801</v>
      </c>
      <c r="B26" t="s">
        <v>241</v>
      </c>
      <c r="C26">
        <v>25</v>
      </c>
      <c r="D26" s="7">
        <v>22711</v>
      </c>
    </row>
    <row r="27" spans="1:4">
      <c r="A27">
        <v>200802</v>
      </c>
      <c r="B27" t="s">
        <v>242</v>
      </c>
      <c r="C27">
        <v>26</v>
      </c>
      <c r="D27" s="7">
        <v>29817</v>
      </c>
    </row>
    <row r="28" spans="1:4">
      <c r="A28">
        <v>200803</v>
      </c>
      <c r="B28" t="s">
        <v>243</v>
      </c>
      <c r="C28">
        <v>27</v>
      </c>
      <c r="D28" s="7">
        <v>48707</v>
      </c>
    </row>
    <row r="29" spans="1:4">
      <c r="A29">
        <v>200804</v>
      </c>
      <c r="B29" t="s">
        <v>244</v>
      </c>
      <c r="C29">
        <v>28</v>
      </c>
      <c r="D29" s="7">
        <v>282746</v>
      </c>
    </row>
    <row r="30" spans="1:4">
      <c r="A30">
        <v>200805</v>
      </c>
      <c r="B30" t="s">
        <v>245</v>
      </c>
      <c r="C30">
        <v>29</v>
      </c>
      <c r="D30" s="7">
        <v>344557</v>
      </c>
    </row>
    <row r="31" spans="1:4">
      <c r="A31">
        <v>200806</v>
      </c>
      <c r="B31" t="s">
        <v>246</v>
      </c>
      <c r="C31">
        <v>30</v>
      </c>
      <c r="D31" s="7">
        <v>481971</v>
      </c>
    </row>
    <row r="32" spans="1:4">
      <c r="A32">
        <v>200807</v>
      </c>
      <c r="B32" t="s">
        <v>247</v>
      </c>
      <c r="C32">
        <v>31</v>
      </c>
      <c r="D32" s="7">
        <v>555652</v>
      </c>
    </row>
    <row r="33" spans="1:4">
      <c r="A33">
        <v>200808</v>
      </c>
      <c r="B33" t="s">
        <v>248</v>
      </c>
      <c r="C33">
        <v>32</v>
      </c>
      <c r="D33" s="7">
        <v>630653</v>
      </c>
    </row>
    <row r="34" spans="1:4">
      <c r="A34">
        <v>200809</v>
      </c>
      <c r="B34" t="s">
        <v>249</v>
      </c>
      <c r="C34">
        <v>33</v>
      </c>
      <c r="D34" s="7">
        <v>554757</v>
      </c>
    </row>
    <row r="35" spans="1:4">
      <c r="A35">
        <v>200810</v>
      </c>
      <c r="B35" t="s">
        <v>250</v>
      </c>
      <c r="C35">
        <v>34</v>
      </c>
      <c r="D35" s="7">
        <v>361776</v>
      </c>
    </row>
    <row r="36" spans="1:4">
      <c r="A36">
        <v>200811</v>
      </c>
      <c r="B36" t="s">
        <v>251</v>
      </c>
      <c r="C36">
        <v>35</v>
      </c>
      <c r="D36" s="7">
        <v>50020</v>
      </c>
    </row>
    <row r="37" spans="1:4">
      <c r="A37">
        <v>200812</v>
      </c>
      <c r="B37" t="s">
        <v>252</v>
      </c>
      <c r="C37">
        <v>36</v>
      </c>
      <c r="D37" s="7">
        <v>24381</v>
      </c>
    </row>
    <row r="38" spans="1:4">
      <c r="A38">
        <v>200901</v>
      </c>
      <c r="B38" t="s">
        <v>241</v>
      </c>
      <c r="C38">
        <v>37</v>
      </c>
      <c r="D38" s="7">
        <v>17894</v>
      </c>
    </row>
    <row r="39" spans="1:4">
      <c r="A39">
        <v>200902</v>
      </c>
      <c r="B39" t="s">
        <v>242</v>
      </c>
      <c r="C39">
        <v>38</v>
      </c>
      <c r="D39" s="7">
        <v>19987</v>
      </c>
    </row>
    <row r="40" spans="1:4">
      <c r="A40">
        <v>200903</v>
      </c>
      <c r="B40" t="s">
        <v>243</v>
      </c>
      <c r="C40">
        <v>39</v>
      </c>
      <c r="D40" s="7">
        <v>36308</v>
      </c>
    </row>
    <row r="41" spans="1:4">
      <c r="A41">
        <v>200904</v>
      </c>
      <c r="B41" t="s">
        <v>244</v>
      </c>
      <c r="C41">
        <v>40</v>
      </c>
      <c r="D41" s="7">
        <v>121640</v>
      </c>
    </row>
    <row r="42" spans="1:4">
      <c r="A42">
        <v>200905</v>
      </c>
      <c r="B42" t="s">
        <v>245</v>
      </c>
      <c r="C42">
        <v>41</v>
      </c>
      <c r="D42" s="7">
        <v>367843</v>
      </c>
    </row>
    <row r="43" spans="1:4">
      <c r="A43">
        <v>200906</v>
      </c>
      <c r="B43" t="s">
        <v>246</v>
      </c>
      <c r="C43">
        <v>42</v>
      </c>
      <c r="D43" s="7">
        <v>519265</v>
      </c>
    </row>
    <row r="44" spans="1:4">
      <c r="A44">
        <v>200907</v>
      </c>
      <c r="B44" t="s">
        <v>247</v>
      </c>
      <c r="C44">
        <v>43</v>
      </c>
      <c r="D44" s="7">
        <v>601283</v>
      </c>
    </row>
    <row r="45" spans="1:4">
      <c r="A45">
        <v>200908</v>
      </c>
      <c r="B45" t="s">
        <v>248</v>
      </c>
      <c r="C45">
        <v>44</v>
      </c>
      <c r="D45" s="7">
        <v>680616</v>
      </c>
    </row>
    <row r="46" spans="1:4">
      <c r="A46">
        <v>200909</v>
      </c>
      <c r="B46" t="s">
        <v>249</v>
      </c>
      <c r="C46">
        <v>45</v>
      </c>
      <c r="D46" s="7">
        <v>580158</v>
      </c>
    </row>
    <row r="47" spans="1:4">
      <c r="A47">
        <v>200910</v>
      </c>
      <c r="B47" t="s">
        <v>250</v>
      </c>
      <c r="C47">
        <v>46</v>
      </c>
      <c r="D47" s="7">
        <v>409821</v>
      </c>
    </row>
    <row r="48" spans="1:4">
      <c r="A48">
        <v>200911</v>
      </c>
      <c r="B48" t="s">
        <v>251</v>
      </c>
      <c r="C48">
        <v>47</v>
      </c>
      <c r="D48" s="7">
        <v>45342</v>
      </c>
    </row>
    <row r="49" spans="1:4">
      <c r="A49">
        <v>200912</v>
      </c>
      <c r="B49" t="s">
        <v>252</v>
      </c>
      <c r="C49">
        <v>48</v>
      </c>
      <c r="D49" s="7">
        <v>18374</v>
      </c>
    </row>
    <row r="50" spans="1:4">
      <c r="A50" s="116">
        <v>201001</v>
      </c>
      <c r="B50" s="116" t="s">
        <v>241</v>
      </c>
      <c r="C50" s="116">
        <v>49</v>
      </c>
      <c r="D50" s="117">
        <v>17815</v>
      </c>
    </row>
    <row r="51" spans="1:4">
      <c r="A51" s="116">
        <v>201002</v>
      </c>
      <c r="B51" s="116" t="s">
        <v>242</v>
      </c>
      <c r="C51" s="116">
        <v>50</v>
      </c>
      <c r="D51" s="117">
        <v>19821</v>
      </c>
    </row>
    <row r="52" spans="1:4">
      <c r="A52" s="116">
        <v>201003</v>
      </c>
      <c r="B52" s="116" t="s">
        <v>243</v>
      </c>
      <c r="C52" s="116">
        <v>51</v>
      </c>
      <c r="D52" s="117">
        <v>38675</v>
      </c>
    </row>
    <row r="53" spans="1:4">
      <c r="A53" s="116">
        <v>201004</v>
      </c>
      <c r="B53" s="116" t="s">
        <v>244</v>
      </c>
      <c r="C53" s="116">
        <v>52</v>
      </c>
      <c r="D53" s="117">
        <v>126949</v>
      </c>
    </row>
    <row r="54" spans="1:4">
      <c r="A54" s="116">
        <v>201005</v>
      </c>
      <c r="B54" s="116" t="s">
        <v>245</v>
      </c>
      <c r="C54" s="116">
        <v>53</v>
      </c>
      <c r="D54" s="117">
        <v>500300</v>
      </c>
    </row>
    <row r="55" spans="1:4">
      <c r="A55" s="116">
        <v>201006</v>
      </c>
      <c r="B55" s="116" t="s">
        <v>246</v>
      </c>
      <c r="C55" s="116">
        <v>54</v>
      </c>
      <c r="D55" s="117">
        <v>648860</v>
      </c>
    </row>
    <row r="56" spans="1:4">
      <c r="A56" s="116">
        <v>201007</v>
      </c>
      <c r="B56" s="116" t="s">
        <v>247</v>
      </c>
      <c r="C56" s="116">
        <v>55</v>
      </c>
      <c r="D56" s="117">
        <v>734592</v>
      </c>
    </row>
    <row r="57" spans="1:4">
      <c r="A57" s="116">
        <v>201008</v>
      </c>
      <c r="B57" s="116" t="s">
        <v>248</v>
      </c>
      <c r="C57" s="116">
        <v>56</v>
      </c>
      <c r="D57" s="117">
        <v>759003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6" sqref="F6"/>
    </sheetView>
  </sheetViews>
  <sheetFormatPr defaultRowHeight="14.4"/>
  <cols>
    <col min="6" max="6" width="20.33203125" bestFit="1" customWidth="1"/>
  </cols>
  <sheetData>
    <row r="1" spans="1:6">
      <c r="A1" s="16"/>
      <c r="B1" s="16"/>
      <c r="C1" s="16"/>
      <c r="D1" s="16"/>
      <c r="E1" s="16"/>
      <c r="F1" s="16"/>
    </row>
    <row r="2" spans="1:6">
      <c r="A2" s="16"/>
      <c r="B2" s="16"/>
      <c r="C2" s="16"/>
      <c r="D2" s="16" t="s">
        <v>253</v>
      </c>
      <c r="E2" s="16">
        <v>0.3</v>
      </c>
      <c r="F2" s="16"/>
    </row>
    <row r="3" spans="1:6">
      <c r="A3" s="16"/>
      <c r="B3" s="16"/>
      <c r="C3" s="16"/>
      <c r="D3" s="16"/>
      <c r="E3" s="16"/>
      <c r="F3" s="16"/>
    </row>
    <row r="4" spans="1:6" ht="57.6">
      <c r="A4" s="16"/>
      <c r="B4" s="16"/>
      <c r="C4" s="118" t="s">
        <v>158</v>
      </c>
      <c r="D4" s="119" t="s">
        <v>254</v>
      </c>
      <c r="E4" s="119" t="s">
        <v>255</v>
      </c>
      <c r="F4" s="118" t="s">
        <v>256</v>
      </c>
    </row>
    <row r="5" spans="1:6">
      <c r="A5" s="16"/>
      <c r="B5" s="16" t="s">
        <v>257</v>
      </c>
      <c r="C5" s="120">
        <v>27</v>
      </c>
      <c r="D5" s="120">
        <v>0</v>
      </c>
      <c r="E5" s="120">
        <v>27</v>
      </c>
      <c r="F5" s="122" t="s">
        <v>258</v>
      </c>
    </row>
    <row r="6" spans="1:6">
      <c r="A6" s="16"/>
      <c r="B6" s="16" t="s">
        <v>259</v>
      </c>
      <c r="C6" s="120">
        <v>31</v>
      </c>
      <c r="D6" s="120">
        <f>E5</f>
        <v>27</v>
      </c>
      <c r="E6" s="121">
        <f t="shared" ref="E6:E12" si="0">$E$2*C6+(1-$E$2)*D6</f>
        <v>28.199999999999996</v>
      </c>
      <c r="F6" s="121" t="s">
        <v>260</v>
      </c>
    </row>
    <row r="7" spans="1:6">
      <c r="A7" s="16"/>
      <c r="B7" s="16" t="s">
        <v>261</v>
      </c>
      <c r="C7" s="120">
        <v>29</v>
      </c>
      <c r="D7" s="120">
        <f t="shared" ref="D7:D12" si="1">E6</f>
        <v>28.199999999999996</v>
      </c>
      <c r="E7" s="121">
        <f t="shared" si="0"/>
        <v>28.439999999999994</v>
      </c>
      <c r="F7" s="121" t="s">
        <v>262</v>
      </c>
    </row>
    <row r="8" spans="1:6">
      <c r="A8" s="16"/>
      <c r="B8" s="16" t="s">
        <v>263</v>
      </c>
      <c r="C8" s="120">
        <v>35</v>
      </c>
      <c r="D8" s="120">
        <f t="shared" si="1"/>
        <v>28.439999999999994</v>
      </c>
      <c r="E8" s="121">
        <f t="shared" si="0"/>
        <v>30.407999999999994</v>
      </c>
      <c r="F8" s="121" t="s">
        <v>264</v>
      </c>
    </row>
    <row r="9" spans="1:6">
      <c r="A9" s="16"/>
      <c r="B9" s="16" t="s">
        <v>265</v>
      </c>
      <c r="C9" s="120">
        <v>33</v>
      </c>
      <c r="D9" s="120">
        <f t="shared" si="1"/>
        <v>30.407999999999994</v>
      </c>
      <c r="E9" s="120">
        <f t="shared" si="0"/>
        <v>31.185599999999994</v>
      </c>
      <c r="F9" s="120" t="s">
        <v>266</v>
      </c>
    </row>
    <row r="10" spans="1:6">
      <c r="A10" s="16"/>
      <c r="B10" s="16" t="s">
        <v>267</v>
      </c>
      <c r="C10" s="120">
        <v>41</v>
      </c>
      <c r="D10" s="120">
        <f t="shared" si="1"/>
        <v>31.185599999999994</v>
      </c>
      <c r="E10" s="120">
        <f t="shared" si="0"/>
        <v>34.129919999999991</v>
      </c>
      <c r="F10" s="115"/>
    </row>
    <row r="11" spans="1:6">
      <c r="A11" s="16"/>
      <c r="B11" s="16" t="s">
        <v>268</v>
      </c>
      <c r="C11" s="120">
        <v>29</v>
      </c>
      <c r="D11" s="120">
        <f t="shared" si="1"/>
        <v>34.129919999999991</v>
      </c>
      <c r="E11" s="120">
        <f t="shared" si="0"/>
        <v>32.590943999999993</v>
      </c>
      <c r="F11" s="115"/>
    </row>
    <row r="12" spans="1:6">
      <c r="A12" s="16"/>
      <c r="B12" s="16" t="s">
        <v>269</v>
      </c>
      <c r="C12" s="120">
        <v>32</v>
      </c>
      <c r="D12" s="120">
        <f t="shared" si="1"/>
        <v>32.590943999999993</v>
      </c>
      <c r="E12" s="120">
        <f t="shared" si="0"/>
        <v>32.413660799999995</v>
      </c>
      <c r="F12" s="1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workbookViewId="0">
      <selection activeCell="F18" sqref="F18"/>
    </sheetView>
  </sheetViews>
  <sheetFormatPr defaultRowHeight="14.4"/>
  <sheetData>
    <row r="2" spans="2:11" ht="15" thickBot="1"/>
    <row r="3" spans="2:11" ht="43.2">
      <c r="B3" s="8"/>
      <c r="C3" s="123" t="s">
        <v>2</v>
      </c>
      <c r="D3" s="123" t="s">
        <v>240</v>
      </c>
      <c r="E3" s="124" t="s">
        <v>270</v>
      </c>
      <c r="F3" s="123" t="s">
        <v>271</v>
      </c>
      <c r="G3" s="123" t="s">
        <v>272</v>
      </c>
      <c r="H3" s="123" t="s">
        <v>273</v>
      </c>
      <c r="I3" s="124" t="s">
        <v>274</v>
      </c>
      <c r="J3" s="49"/>
      <c r="K3" s="58"/>
    </row>
    <row r="4" spans="2:11">
      <c r="B4" s="13" t="s">
        <v>241</v>
      </c>
      <c r="C4" s="16">
        <v>1</v>
      </c>
      <c r="D4" s="45">
        <v>14265</v>
      </c>
      <c r="E4" s="16"/>
      <c r="F4" s="16"/>
      <c r="G4" s="52">
        <f>D4/SUM($D$4:$D$15)*12</f>
        <v>6.9133078146467783E-2</v>
      </c>
      <c r="H4" s="52"/>
      <c r="I4" s="52"/>
      <c r="J4" s="16"/>
      <c r="K4" s="59"/>
    </row>
    <row r="5" spans="2:11">
      <c r="B5" s="13" t="s">
        <v>242</v>
      </c>
      <c r="C5" s="16">
        <v>2</v>
      </c>
      <c r="D5" s="45">
        <v>14056</v>
      </c>
      <c r="E5" s="16"/>
      <c r="F5" s="16"/>
      <c r="G5" s="52">
        <f t="shared" ref="G5:G15" si="0">D5/SUM($D$4:$D$15)*12</f>
        <v>6.8120192529039697E-2</v>
      </c>
      <c r="H5" s="52"/>
      <c r="I5" s="52"/>
      <c r="J5" s="16"/>
      <c r="K5" s="59"/>
    </row>
    <row r="6" spans="2:11" ht="15" thickBot="1">
      <c r="B6" s="13" t="s">
        <v>243</v>
      </c>
      <c r="C6" s="16">
        <v>3</v>
      </c>
      <c r="D6" s="45">
        <v>28507</v>
      </c>
      <c r="E6" s="16"/>
      <c r="F6" s="16"/>
      <c r="G6" s="52">
        <f t="shared" si="0"/>
        <v>0.13815469041159181</v>
      </c>
      <c r="H6" s="52"/>
      <c r="I6" s="52"/>
      <c r="J6" s="16"/>
      <c r="K6" s="59"/>
    </row>
    <row r="7" spans="2:11">
      <c r="B7" s="13" t="s">
        <v>244</v>
      </c>
      <c r="C7" s="16">
        <v>4</v>
      </c>
      <c r="D7" s="45">
        <v>78646</v>
      </c>
      <c r="E7" s="16"/>
      <c r="F7" s="16"/>
      <c r="G7" s="52">
        <f t="shared" si="0"/>
        <v>0.38114546539832495</v>
      </c>
      <c r="H7" s="52"/>
      <c r="I7" s="8" t="s">
        <v>253</v>
      </c>
      <c r="J7" s="58">
        <v>3.4670574923236622E-2</v>
      </c>
      <c r="K7" s="59"/>
    </row>
    <row r="8" spans="2:11">
      <c r="B8" s="13" t="s">
        <v>245</v>
      </c>
      <c r="C8" s="16">
        <v>5</v>
      </c>
      <c r="D8" s="45">
        <v>268815</v>
      </c>
      <c r="E8" s="16"/>
      <c r="F8" s="16"/>
      <c r="G8" s="52">
        <f t="shared" si="0"/>
        <v>1.3027696040618815</v>
      </c>
      <c r="H8" s="52"/>
      <c r="I8" s="13" t="s">
        <v>275</v>
      </c>
      <c r="J8" s="59">
        <v>1.4257525780730881E-2</v>
      </c>
      <c r="K8" s="59"/>
    </row>
    <row r="9" spans="2:11" ht="15" thickBot="1">
      <c r="B9" s="13" t="s">
        <v>246</v>
      </c>
      <c r="C9" s="16">
        <v>6</v>
      </c>
      <c r="D9" s="45">
        <v>346015</v>
      </c>
      <c r="E9" s="16"/>
      <c r="F9" s="16"/>
      <c r="G9" s="52">
        <f t="shared" si="0"/>
        <v>1.6769072579635507</v>
      </c>
      <c r="H9" s="52"/>
      <c r="I9" s="23" t="s">
        <v>276</v>
      </c>
      <c r="J9" s="60">
        <v>8.3389280094221155E-2</v>
      </c>
      <c r="K9" s="59"/>
    </row>
    <row r="10" spans="2:11">
      <c r="B10" s="13" t="s">
        <v>247</v>
      </c>
      <c r="C10" s="16">
        <v>7</v>
      </c>
      <c r="D10" s="45">
        <v>449948</v>
      </c>
      <c r="E10" s="16"/>
      <c r="F10" s="16"/>
      <c r="G10" s="52">
        <f t="shared" si="0"/>
        <v>2.1806021903853408</v>
      </c>
      <c r="H10" s="52"/>
      <c r="I10" s="16"/>
      <c r="J10" s="16"/>
      <c r="K10" s="59"/>
    </row>
    <row r="11" spans="2:11">
      <c r="B11" s="13" t="s">
        <v>248</v>
      </c>
      <c r="C11" s="16">
        <v>8</v>
      </c>
      <c r="D11" s="45">
        <v>500307</v>
      </c>
      <c r="E11" s="16"/>
      <c r="F11" s="16"/>
      <c r="G11" s="52">
        <f t="shared" si="0"/>
        <v>2.4246591607588401</v>
      </c>
      <c r="H11" s="52"/>
      <c r="I11" s="16"/>
      <c r="J11" s="16"/>
      <c r="K11" s="59"/>
    </row>
    <row r="12" spans="2:11">
      <c r="B12" s="13" t="s">
        <v>249</v>
      </c>
      <c r="C12" s="16">
        <v>9</v>
      </c>
      <c r="D12" s="45">
        <v>424896</v>
      </c>
      <c r="E12" s="16"/>
      <c r="F12" s="16"/>
      <c r="G12" s="52">
        <f t="shared" si="0"/>
        <v>2.0591916138886486</v>
      </c>
      <c r="H12" s="52"/>
      <c r="I12" s="16"/>
      <c r="J12" s="16"/>
      <c r="K12" s="59"/>
    </row>
    <row r="13" spans="2:11">
      <c r="B13" s="13" t="s">
        <v>250</v>
      </c>
      <c r="C13" s="16">
        <v>10</v>
      </c>
      <c r="D13" s="45">
        <v>308596</v>
      </c>
      <c r="E13" s="16"/>
      <c r="F13" s="16"/>
      <c r="G13" s="52">
        <f t="shared" si="0"/>
        <v>1.4955619617025848</v>
      </c>
      <c r="H13" s="52"/>
      <c r="I13" s="52"/>
      <c r="J13" s="16"/>
      <c r="K13" s="59"/>
    </row>
    <row r="14" spans="2:11">
      <c r="B14" s="13" t="s">
        <v>251</v>
      </c>
      <c r="C14" s="16">
        <v>11</v>
      </c>
      <c r="D14" s="45">
        <v>24525</v>
      </c>
      <c r="E14" s="16"/>
      <c r="F14" s="16"/>
      <c r="G14" s="52">
        <f t="shared" si="0"/>
        <v>0.11885655391111968</v>
      </c>
      <c r="H14" s="52"/>
      <c r="I14" s="52"/>
      <c r="J14" s="16"/>
      <c r="K14" s="59"/>
    </row>
    <row r="15" spans="2:11">
      <c r="B15" s="13" t="s">
        <v>252</v>
      </c>
      <c r="C15" s="16">
        <v>12</v>
      </c>
      <c r="D15" s="45">
        <v>17518</v>
      </c>
      <c r="E15" s="45">
        <f>AVERAGE(D4:D15)</f>
        <v>206341.16666666666</v>
      </c>
      <c r="F15" s="45">
        <v>0</v>
      </c>
      <c r="G15" s="52">
        <f t="shared" si="0"/>
        <v>8.4898230842609362E-2</v>
      </c>
      <c r="H15" s="52"/>
      <c r="I15" s="52"/>
      <c r="J15" s="16"/>
      <c r="K15" s="59"/>
    </row>
    <row r="16" spans="2:11">
      <c r="B16" s="13" t="s">
        <v>241</v>
      </c>
      <c r="C16" s="16">
        <v>13</v>
      </c>
      <c r="D16" s="45">
        <v>14056</v>
      </c>
      <c r="E16" s="45">
        <f t="shared" ref="E16:E51" si="1">$J$7*D16/G4+(1-$J$7)*(E15+F15)</f>
        <v>206236.35215018288</v>
      </c>
      <c r="F16" s="45">
        <f t="shared" ref="F16:F51" si="2">$J$8*(E16-E15)+(1-$J$8)*F15</f>
        <v>-1.4943956709622921</v>
      </c>
      <c r="G16" s="52">
        <f t="shared" ref="G16:G51" si="3">$J$9*D16/E16+(1-$J$9)*G4</f>
        <v>6.9051501314260091E-2</v>
      </c>
      <c r="H16" s="45">
        <f>(E15+F15)*G4</f>
        <v>14265</v>
      </c>
      <c r="I16" s="45">
        <f t="shared" ref="I16:I51" si="4">ABS(D16-H16)</f>
        <v>209</v>
      </c>
      <c r="J16" s="45"/>
      <c r="K16" s="59"/>
    </row>
    <row r="17" spans="2:11">
      <c r="B17" s="13" t="s">
        <v>242</v>
      </c>
      <c r="C17" s="16">
        <v>14</v>
      </c>
      <c r="D17" s="45">
        <v>19632</v>
      </c>
      <c r="E17" s="45">
        <f t="shared" si="1"/>
        <v>209076.51447016289</v>
      </c>
      <c r="F17" s="45">
        <f t="shared" si="2"/>
        <v>39.02059821241847</v>
      </c>
      <c r="G17" s="52">
        <f t="shared" si="3"/>
        <v>7.0269838560135273E-2</v>
      </c>
      <c r="H17" s="45">
        <f t="shared" ref="H17:H51" si="5">(E16+F16)*G5</f>
        <v>14048.758216436467</v>
      </c>
      <c r="I17" s="45">
        <f t="shared" si="4"/>
        <v>5583.2417835635333</v>
      </c>
      <c r="J17" s="45"/>
      <c r="K17" s="59"/>
    </row>
    <row r="18" spans="2:11">
      <c r="B18" s="13" t="s">
        <v>243</v>
      </c>
      <c r="C18" s="16">
        <v>15</v>
      </c>
      <c r="D18" s="45">
        <v>78646</v>
      </c>
      <c r="E18" s="45">
        <f t="shared" si="1"/>
        <v>221601.96601522903</v>
      </c>
      <c r="F18" s="45">
        <f t="shared" si="2"/>
        <v>217.04620934650134</v>
      </c>
      <c r="G18" s="52">
        <f t="shared" si="3"/>
        <v>0.15622872338973909</v>
      </c>
      <c r="H18" s="45">
        <f t="shared" si="5"/>
        <v>28890.292007625765</v>
      </c>
      <c r="I18" s="45">
        <f t="shared" si="4"/>
        <v>49755.707992374235</v>
      </c>
      <c r="J18" s="45"/>
      <c r="K18" s="59"/>
    </row>
    <row r="19" spans="2:11">
      <c r="B19" s="13" t="s">
        <v>244</v>
      </c>
      <c r="C19" s="16">
        <v>16</v>
      </c>
      <c r="D19" s="45">
        <v>95361</v>
      </c>
      <c r="E19" s="45">
        <f t="shared" si="1"/>
        <v>222802.85225954646</v>
      </c>
      <c r="F19" s="45">
        <f t="shared" si="2"/>
        <v>231.07333400921453</v>
      </c>
      <c r="G19" s="52">
        <f t="shared" si="3"/>
        <v>0.38505314751871367</v>
      </c>
      <c r="H19" s="45">
        <f t="shared" si="5"/>
        <v>84545.31064853257</v>
      </c>
      <c r="I19" s="45">
        <f t="shared" si="4"/>
        <v>10815.68935146743</v>
      </c>
      <c r="J19" s="45"/>
      <c r="K19" s="59"/>
    </row>
    <row r="20" spans="2:11">
      <c r="B20" s="13" t="s">
        <v>245</v>
      </c>
      <c r="C20" s="16">
        <v>17</v>
      </c>
      <c r="D20" s="45">
        <v>346235</v>
      </c>
      <c r="E20" s="45">
        <f t="shared" si="1"/>
        <v>224515.5545701689</v>
      </c>
      <c r="F20" s="45">
        <f t="shared" si="2"/>
        <v>252.19769734075547</v>
      </c>
      <c r="G20" s="52">
        <f t="shared" si="3"/>
        <v>1.3227307454714923</v>
      </c>
      <c r="H20" s="45">
        <f t="shared" si="5"/>
        <v>290561.81893788365</v>
      </c>
      <c r="I20" s="45">
        <f t="shared" si="4"/>
        <v>55673.181062116346</v>
      </c>
      <c r="J20" s="45"/>
      <c r="K20" s="59"/>
    </row>
    <row r="21" spans="2:11">
      <c r="B21" s="13" t="s">
        <v>246</v>
      </c>
      <c r="C21" s="16">
        <v>18</v>
      </c>
      <c r="D21" s="45">
        <v>394467</v>
      </c>
      <c r="E21" s="45">
        <f t="shared" si="1"/>
        <v>225130.65199942363</v>
      </c>
      <c r="F21" s="45">
        <f t="shared" si="2"/>
        <v>257.37174962433932</v>
      </c>
      <c r="G21" s="52">
        <f t="shared" si="3"/>
        <v>1.6831832991992772</v>
      </c>
      <c r="H21" s="45">
        <f t="shared" si="5"/>
        <v>376914.67513354024</v>
      </c>
      <c r="I21" s="45">
        <f t="shared" si="4"/>
        <v>17552.324866459763</v>
      </c>
      <c r="J21" s="45"/>
      <c r="K21" s="59"/>
    </row>
    <row r="22" spans="2:11">
      <c r="B22" s="13" t="s">
        <v>247</v>
      </c>
      <c r="C22" s="16">
        <v>19</v>
      </c>
      <c r="D22" s="45">
        <v>499896</v>
      </c>
      <c r="E22" s="45">
        <f t="shared" si="1"/>
        <v>225521.80856012323</v>
      </c>
      <c r="F22" s="45">
        <f t="shared" si="2"/>
        <v>259.27919001731505</v>
      </c>
      <c r="G22" s="52">
        <f t="shared" si="3"/>
        <v>2.1836056336582623</v>
      </c>
      <c r="H22" s="45">
        <f t="shared" si="5"/>
        <v>491481.61827379721</v>
      </c>
      <c r="I22" s="45">
        <f t="shared" si="4"/>
        <v>8414.3817262027878</v>
      </c>
      <c r="J22" s="45"/>
      <c r="K22" s="59"/>
    </row>
    <row r="23" spans="2:11">
      <c r="B23" s="13" t="s">
        <v>248</v>
      </c>
      <c r="C23" s="16">
        <v>20</v>
      </c>
      <c r="D23" s="45">
        <v>579996</v>
      </c>
      <c r="E23" s="45">
        <f t="shared" si="1"/>
        <v>226246.5797989344</v>
      </c>
      <c r="F23" s="45">
        <f t="shared" si="2"/>
        <v>265.91595490371867</v>
      </c>
      <c r="G23" s="52">
        <f t="shared" si="3"/>
        <v>2.4362417503378402</v>
      </c>
      <c r="H23" s="45">
        <f t="shared" si="5"/>
        <v>547442.18273947388</v>
      </c>
      <c r="I23" s="45">
        <f t="shared" si="4"/>
        <v>32553.817260526121</v>
      </c>
      <c r="J23" s="45"/>
      <c r="K23" s="59"/>
    </row>
    <row r="24" spans="2:11">
      <c r="B24" s="13" t="s">
        <v>249</v>
      </c>
      <c r="C24" s="16">
        <v>21</v>
      </c>
      <c r="D24" s="45">
        <v>488254</v>
      </c>
      <c r="E24" s="45">
        <f t="shared" si="1"/>
        <v>226879.90176868578</v>
      </c>
      <c r="F24" s="45">
        <f t="shared" si="2"/>
        <v>271.15425563240484</v>
      </c>
      <c r="G24" s="52">
        <f t="shared" si="3"/>
        <v>2.0669339446870314</v>
      </c>
      <c r="H24" s="45">
        <f t="shared" si="5"/>
        <v>466432.63169729157</v>
      </c>
      <c r="I24" s="45">
        <f t="shared" si="4"/>
        <v>21821.368302708433</v>
      </c>
      <c r="J24" s="45"/>
      <c r="K24" s="59"/>
    </row>
    <row r="25" spans="2:11">
      <c r="B25" s="13" t="s">
        <v>250</v>
      </c>
      <c r="C25" s="16">
        <v>22</v>
      </c>
      <c r="D25" s="45">
        <v>334687</v>
      </c>
      <c r="E25" s="45">
        <f t="shared" si="1"/>
        <v>227034.41474004072</v>
      </c>
      <c r="F25" s="45">
        <f t="shared" si="2"/>
        <v>269.49123951472131</v>
      </c>
      <c r="G25" s="52">
        <f t="shared" si="3"/>
        <v>1.4937779827140267</v>
      </c>
      <c r="H25" s="45">
        <f t="shared" si="5"/>
        <v>339718.47895054304</v>
      </c>
      <c r="I25" s="45">
        <f t="shared" si="4"/>
        <v>5031.4789505430381</v>
      </c>
      <c r="J25" s="45"/>
      <c r="K25" s="59"/>
    </row>
    <row r="26" spans="2:11">
      <c r="B26" s="13" t="s">
        <v>251</v>
      </c>
      <c r="C26" s="16">
        <v>23</v>
      </c>
      <c r="D26" s="45">
        <v>36827</v>
      </c>
      <c r="E26" s="45">
        <f t="shared" si="1"/>
        <v>230165.62138420832</v>
      </c>
      <c r="F26" s="45">
        <f t="shared" si="2"/>
        <v>310.29222067367442</v>
      </c>
      <c r="G26" s="52">
        <f t="shared" si="3"/>
        <v>0.12228765762126612</v>
      </c>
      <c r="H26" s="45">
        <f t="shared" si="5"/>
        <v>27016.558955267112</v>
      </c>
      <c r="I26" s="45">
        <f t="shared" si="4"/>
        <v>9810.4410447328883</v>
      </c>
      <c r="J26" s="45"/>
      <c r="K26" s="59"/>
    </row>
    <row r="27" spans="2:11">
      <c r="B27" s="13" t="s">
        <v>252</v>
      </c>
      <c r="C27" s="16">
        <v>24</v>
      </c>
      <c r="D27" s="45">
        <v>28371</v>
      </c>
      <c r="E27" s="45">
        <f t="shared" si="1"/>
        <v>234071.27515269877</v>
      </c>
      <c r="F27" s="45">
        <f t="shared" si="2"/>
        <v>361.55318063272051</v>
      </c>
      <c r="G27" s="52">
        <f t="shared" si="3"/>
        <v>8.7925965515146379E-2</v>
      </c>
      <c r="H27" s="45">
        <f t="shared" si="5"/>
        <v>19566.997316888563</v>
      </c>
      <c r="I27" s="45">
        <f t="shared" si="4"/>
        <v>8804.0026831114374</v>
      </c>
      <c r="J27" s="45"/>
      <c r="K27" s="59"/>
    </row>
    <row r="28" spans="2:11">
      <c r="B28" s="13" t="s">
        <v>241</v>
      </c>
      <c r="C28" s="16">
        <v>25</v>
      </c>
      <c r="D28" s="45">
        <v>22711</v>
      </c>
      <c r="E28" s="45">
        <f t="shared" si="1"/>
        <v>237708.04001391746</v>
      </c>
      <c r="F28" s="45">
        <f t="shared" si="2"/>
        <v>408.24959560602588</v>
      </c>
      <c r="G28" s="52">
        <f t="shared" si="3"/>
        <v>7.1260489301544966E-2</v>
      </c>
      <c r="H28" s="45">
        <f t="shared" si="5"/>
        <v>16187.938753764751</v>
      </c>
      <c r="I28" s="45">
        <f t="shared" si="4"/>
        <v>6523.0612462352492</v>
      </c>
      <c r="J28" s="45"/>
      <c r="K28" s="59"/>
    </row>
    <row r="29" spans="2:11">
      <c r="B29" s="13" t="s">
        <v>242</v>
      </c>
      <c r="C29" s="16">
        <v>26</v>
      </c>
      <c r="D29" s="45">
        <v>29817</v>
      </c>
      <c r="E29" s="45">
        <f t="shared" si="1"/>
        <v>244572.12967798993</v>
      </c>
      <c r="F29" s="45">
        <f t="shared" si="2"/>
        <v>500.29390181846156</v>
      </c>
      <c r="G29" s="52">
        <f t="shared" si="3"/>
        <v>7.4576487577719508E-2</v>
      </c>
      <c r="H29" s="45">
        <f t="shared" si="5"/>
        <v>16732.393229399633</v>
      </c>
      <c r="I29" s="45">
        <f t="shared" si="4"/>
        <v>13084.606770600367</v>
      </c>
      <c r="J29" s="45"/>
      <c r="K29" s="59"/>
    </row>
    <row r="30" spans="2:11">
      <c r="B30" s="13" t="s">
        <v>243</v>
      </c>
      <c r="C30" s="16">
        <v>27</v>
      </c>
      <c r="D30" s="45">
        <v>48707</v>
      </c>
      <c r="E30" s="45">
        <f t="shared" si="1"/>
        <v>247384.77167554491</v>
      </c>
      <c r="F30" s="45">
        <f t="shared" si="2"/>
        <v>533.26226440744892</v>
      </c>
      <c r="G30" s="52">
        <f t="shared" si="3"/>
        <v>0.15961923987173238</v>
      </c>
      <c r="H30" s="45">
        <f t="shared" si="5"/>
        <v>38287.351873902859</v>
      </c>
      <c r="I30" s="45">
        <f t="shared" si="4"/>
        <v>10419.648126097141</v>
      </c>
      <c r="J30" s="45"/>
      <c r="K30" s="59"/>
    </row>
    <row r="31" spans="2:11">
      <c r="B31" s="13" t="s">
        <v>244</v>
      </c>
      <c r="C31" s="16">
        <v>28</v>
      </c>
      <c r="D31" s="45">
        <v>282746</v>
      </c>
      <c r="E31" s="45">
        <f t="shared" si="1"/>
        <v>264781.30903592106</v>
      </c>
      <c r="F31" s="45">
        <f t="shared" si="2"/>
        <v>773.69084383577979</v>
      </c>
      <c r="G31" s="52">
        <f t="shared" si="3"/>
        <v>0.44199085847454056</v>
      </c>
      <c r="H31" s="45">
        <f t="shared" si="5"/>
        <v>95461.619295229932</v>
      </c>
      <c r="I31" s="45">
        <f t="shared" si="4"/>
        <v>187284.38070477007</v>
      </c>
      <c r="J31" s="45"/>
      <c r="K31" s="59"/>
    </row>
    <row r="32" spans="2:11">
      <c r="B32" s="13" t="s">
        <v>245</v>
      </c>
      <c r="C32" s="16">
        <v>29</v>
      </c>
      <c r="D32" s="45">
        <v>344557</v>
      </c>
      <c r="E32" s="45">
        <f t="shared" si="1"/>
        <v>265379.3637536164</v>
      </c>
      <c r="F32" s="45">
        <f t="shared" si="2"/>
        <v>771.18670723930472</v>
      </c>
      <c r="G32" s="52">
        <f t="shared" si="3"/>
        <v>1.3206981878086743</v>
      </c>
      <c r="H32" s="45">
        <f t="shared" si="5"/>
        <v>351257.76295463281</v>
      </c>
      <c r="I32" s="45">
        <f t="shared" si="4"/>
        <v>6700.7629546328099</v>
      </c>
      <c r="J32" s="45"/>
      <c r="K32" s="59"/>
    </row>
    <row r="33" spans="2:11">
      <c r="B33" s="13" t="s">
        <v>246</v>
      </c>
      <c r="C33" s="16">
        <v>30</v>
      </c>
      <c r="D33" s="45">
        <v>481971</v>
      </c>
      <c r="E33" s="45">
        <f t="shared" si="1"/>
        <v>266850.70112758345</v>
      </c>
      <c r="F33" s="45">
        <f t="shared" si="2"/>
        <v>781.16912342057151</v>
      </c>
      <c r="G33" s="52">
        <f t="shared" si="3"/>
        <v>1.693436968287285</v>
      </c>
      <c r="H33" s="45">
        <f t="shared" si="5"/>
        <v>447980.16160840681</v>
      </c>
      <c r="I33" s="45">
        <f t="shared" si="4"/>
        <v>33990.838391593192</v>
      </c>
      <c r="J33" s="45"/>
      <c r="K33" s="59"/>
    </row>
    <row r="34" spans="2:11">
      <c r="B34" s="13" t="s">
        <v>247</v>
      </c>
      <c r="C34" s="16">
        <v>31</v>
      </c>
      <c r="D34" s="45">
        <v>555652</v>
      </c>
      <c r="E34" s="45">
        <f t="shared" si="1"/>
        <v>267175.37987142423</v>
      </c>
      <c r="F34" s="45">
        <f t="shared" si="2"/>
        <v>774.66070006505686</v>
      </c>
      <c r="G34" s="52">
        <f t="shared" si="3"/>
        <v>2.1749433156061397</v>
      </c>
      <c r="H34" s="45">
        <f t="shared" si="5"/>
        <v>584402.45962658944</v>
      </c>
      <c r="I34" s="45">
        <f t="shared" si="4"/>
        <v>28750.459626589436</v>
      </c>
      <c r="J34" s="45"/>
      <c r="K34" s="59"/>
    </row>
    <row r="35" spans="2:11">
      <c r="B35" s="13" t="s">
        <v>248</v>
      </c>
      <c r="C35" s="16">
        <v>32</v>
      </c>
      <c r="D35" s="45">
        <v>630653</v>
      </c>
      <c r="E35" s="45">
        <f t="shared" si="1"/>
        <v>267634.9898105649</v>
      </c>
      <c r="F35" s="45">
        <f t="shared" si="2"/>
        <v>770.16885571893852</v>
      </c>
      <c r="G35" s="52">
        <f t="shared" si="3"/>
        <v>2.4295831530600993</v>
      </c>
      <c r="H35" s="45">
        <f t="shared" si="5"/>
        <v>652791.07584498043</v>
      </c>
      <c r="I35" s="45">
        <f t="shared" si="4"/>
        <v>22138.075844980427</v>
      </c>
      <c r="J35" s="45"/>
      <c r="K35" s="59"/>
    </row>
    <row r="36" spans="2:11">
      <c r="B36" s="13" t="s">
        <v>249</v>
      </c>
      <c r="C36" s="16">
        <v>33</v>
      </c>
      <c r="D36" s="45">
        <v>554757</v>
      </c>
      <c r="E36" s="45">
        <f t="shared" si="1"/>
        <v>268404.84443421394</v>
      </c>
      <c r="F36" s="45">
        <f t="shared" si="2"/>
        <v>770.16437554710069</v>
      </c>
      <c r="G36" s="52">
        <f t="shared" si="3"/>
        <v>2.0669283263022455</v>
      </c>
      <c r="H36" s="45">
        <f t="shared" si="5"/>
        <v>554775.7333764506</v>
      </c>
      <c r="I36" s="45">
        <f t="shared" si="4"/>
        <v>18.733376450603828</v>
      </c>
      <c r="J36" s="45"/>
      <c r="K36" s="59"/>
    </row>
    <row r="37" spans="2:11">
      <c r="B37" s="13" t="s">
        <v>250</v>
      </c>
      <c r="C37" s="16">
        <v>34</v>
      </c>
      <c r="D37" s="45">
        <v>361776</v>
      </c>
      <c r="E37" s="45">
        <f t="shared" si="1"/>
        <v>268239.37453964108</v>
      </c>
      <c r="F37" s="45">
        <f t="shared" si="2"/>
        <v>756.82454581953004</v>
      </c>
      <c r="G37" s="52">
        <f t="shared" si="3"/>
        <v>1.4816805177643095</v>
      </c>
      <c r="H37" s="45">
        <f t="shared" si="5"/>
        <v>402087.7016568752</v>
      </c>
      <c r="I37" s="45">
        <f t="shared" si="4"/>
        <v>40311.701656875201</v>
      </c>
      <c r="J37" s="45"/>
      <c r="K37" s="59"/>
    </row>
    <row r="38" spans="2:11">
      <c r="B38" s="13" t="s">
        <v>251</v>
      </c>
      <c r="C38" s="16">
        <v>35</v>
      </c>
      <c r="D38" s="45">
        <v>50020</v>
      </c>
      <c r="E38" s="45">
        <f t="shared" si="1"/>
        <v>273851.44409389829</v>
      </c>
      <c r="F38" s="45">
        <f t="shared" si="2"/>
        <v>826.04832669909513</v>
      </c>
      <c r="G38" s="52">
        <f t="shared" si="3"/>
        <v>0.12732154467543783</v>
      </c>
      <c r="H38" s="45">
        <f t="shared" si="5"/>
        <v>32894.915095184748</v>
      </c>
      <c r="I38" s="45">
        <f t="shared" si="4"/>
        <v>17125.084904815252</v>
      </c>
      <c r="J38" s="45"/>
      <c r="K38" s="59"/>
    </row>
    <row r="39" spans="2:11">
      <c r="B39" s="13" t="s">
        <v>252</v>
      </c>
      <c r="C39" s="16">
        <v>36</v>
      </c>
      <c r="D39" s="45">
        <v>24381</v>
      </c>
      <c r="E39" s="45">
        <f t="shared" si="1"/>
        <v>274768.07311800175</v>
      </c>
      <c r="F39" s="45">
        <f t="shared" si="2"/>
        <v>827.33978332757442</v>
      </c>
      <c r="G39" s="52">
        <f t="shared" si="3"/>
        <v>8.7993264926196649E-2</v>
      </c>
      <c r="H39" s="45">
        <f t="shared" si="5"/>
        <v>24151.283726360329</v>
      </c>
      <c r="I39" s="45">
        <f t="shared" si="4"/>
        <v>229.71627363967127</v>
      </c>
      <c r="J39" s="45"/>
      <c r="K39" s="59"/>
    </row>
    <row r="40" spans="2:11">
      <c r="B40" s="125" t="s">
        <v>241</v>
      </c>
      <c r="C40" s="126">
        <v>37</v>
      </c>
      <c r="D40" s="45">
        <v>17894</v>
      </c>
      <c r="E40" s="45">
        <f t="shared" si="1"/>
        <v>274746.38180708303</v>
      </c>
      <c r="F40" s="45">
        <f t="shared" si="2"/>
        <v>815.23470061271576</v>
      </c>
      <c r="G40" s="52">
        <f t="shared" si="3"/>
        <v>7.0749201843303189E-2</v>
      </c>
      <c r="H40" s="45">
        <f t="shared" si="5"/>
        <v>19639.063972610045</v>
      </c>
      <c r="I40" s="45">
        <f t="shared" si="4"/>
        <v>1745.0639726100453</v>
      </c>
      <c r="J40" s="45"/>
      <c r="K40" s="59"/>
    </row>
    <row r="41" spans="2:11">
      <c r="B41" s="125" t="s">
        <v>242</v>
      </c>
      <c r="C41" s="126">
        <v>38</v>
      </c>
      <c r="D41" s="45">
        <v>19987</v>
      </c>
      <c r="E41" s="45">
        <f t="shared" si="1"/>
        <v>275299.68398372701</v>
      </c>
      <c r="F41" s="45">
        <f t="shared" si="2"/>
        <v>811.50019089941952</v>
      </c>
      <c r="G41" s="52">
        <f t="shared" si="3"/>
        <v>7.4411743289754403E-2</v>
      </c>
      <c r="H41" s="45">
        <f t="shared" si="5"/>
        <v>20550.417470382479</v>
      </c>
      <c r="I41" s="45">
        <f t="shared" si="4"/>
        <v>563.41747038247922</v>
      </c>
      <c r="J41" s="45"/>
      <c r="K41" s="59"/>
    </row>
    <row r="42" spans="2:11">
      <c r="B42" s="125" t="s">
        <v>243</v>
      </c>
      <c r="C42" s="126">
        <v>39</v>
      </c>
      <c r="D42" s="45">
        <v>36308</v>
      </c>
      <c r="E42" s="45">
        <f t="shared" si="1"/>
        <v>274424.63852882566</v>
      </c>
      <c r="F42" s="45">
        <f t="shared" si="2"/>
        <v>787.45422287403562</v>
      </c>
      <c r="G42" s="52">
        <f t="shared" si="3"/>
        <v>0.15734160049275075</v>
      </c>
      <c r="H42" s="45">
        <f t="shared" si="5"/>
        <v>44072.657338037774</v>
      </c>
      <c r="I42" s="45">
        <f t="shared" si="4"/>
        <v>7764.657338037774</v>
      </c>
      <c r="J42" s="45"/>
      <c r="K42" s="59"/>
    </row>
    <row r="43" spans="2:11">
      <c r="B43" s="125" t="s">
        <v>244</v>
      </c>
      <c r="C43" s="126">
        <v>40</v>
      </c>
      <c r="D43" s="45">
        <v>121640</v>
      </c>
      <c r="E43" s="45">
        <f t="shared" si="1"/>
        <v>275211.99633586482</v>
      </c>
      <c r="F43" s="45">
        <f t="shared" si="2"/>
        <v>787.45284822278427</v>
      </c>
      <c r="G43" s="52">
        <f t="shared" si="3"/>
        <v>0.44199049895788239</v>
      </c>
      <c r="H43" s="45">
        <f t="shared" si="5"/>
        <v>121641.22913789863</v>
      </c>
      <c r="I43" s="45">
        <f t="shared" si="4"/>
        <v>1.2291378986265045</v>
      </c>
      <c r="J43" s="45"/>
      <c r="K43" s="59"/>
    </row>
    <row r="44" spans="2:11">
      <c r="B44" s="125" t="s">
        <v>245</v>
      </c>
      <c r="C44" s="126">
        <v>41</v>
      </c>
      <c r="D44" s="45">
        <v>367843</v>
      </c>
      <c r="E44" s="45">
        <f t="shared" si="1"/>
        <v>276086.89432784409</v>
      </c>
      <c r="F44" s="45">
        <f t="shared" si="2"/>
        <v>788.69959961429186</v>
      </c>
      <c r="G44" s="52">
        <f t="shared" si="3"/>
        <v>1.3216694091395564</v>
      </c>
      <c r="H44" s="45">
        <f t="shared" si="5"/>
        <v>364511.97237361682</v>
      </c>
      <c r="I44" s="45">
        <f t="shared" si="4"/>
        <v>3331.0276263831765</v>
      </c>
      <c r="J44" s="45"/>
      <c r="K44" s="59"/>
    </row>
    <row r="45" spans="2:11">
      <c r="B45" s="125" t="s">
        <v>246</v>
      </c>
      <c r="C45" s="126">
        <v>42</v>
      </c>
      <c r="D45" s="45">
        <v>519265</v>
      </c>
      <c r="E45" s="45">
        <f t="shared" si="1"/>
        <v>277907.32778176136</v>
      </c>
      <c r="F45" s="45">
        <f t="shared" si="2"/>
        <v>803.40957164086933</v>
      </c>
      <c r="G45" s="52">
        <f t="shared" si="3"/>
        <v>1.7080338955872392</v>
      </c>
      <c r="H45" s="45">
        <f t="shared" si="5"/>
        <v>468871.36637325655</v>
      </c>
      <c r="I45" s="45">
        <f t="shared" si="4"/>
        <v>50393.633626743453</v>
      </c>
      <c r="J45" s="45"/>
      <c r="K45" s="59"/>
    </row>
    <row r="46" spans="2:11">
      <c r="B46" s="125" t="s">
        <v>247</v>
      </c>
      <c r="C46" s="126">
        <v>43</v>
      </c>
      <c r="D46" s="45">
        <v>601283</v>
      </c>
      <c r="E46" s="45">
        <f t="shared" si="1"/>
        <v>278632.67383891717</v>
      </c>
      <c r="F46" s="45">
        <f t="shared" si="2"/>
        <v>802.29657907056412</v>
      </c>
      <c r="G46" s="52">
        <f t="shared" si="3"/>
        <v>2.1735285362132069</v>
      </c>
      <c r="H46" s="45">
        <f t="shared" si="5"/>
        <v>606180.05519444065</v>
      </c>
      <c r="I46" s="45">
        <f t="shared" si="4"/>
        <v>4897.055194440647</v>
      </c>
      <c r="J46" s="45"/>
      <c r="K46" s="59"/>
    </row>
    <row r="47" spans="2:11">
      <c r="B47" s="125" t="s">
        <v>248</v>
      </c>
      <c r="C47" s="126">
        <v>44</v>
      </c>
      <c r="D47" s="45">
        <v>680616</v>
      </c>
      <c r="E47" s="45">
        <f t="shared" si="1"/>
        <v>279459.30825005018</v>
      </c>
      <c r="F47" s="45">
        <f t="shared" si="2"/>
        <v>802.64357633864154</v>
      </c>
      <c r="G47" s="52">
        <f t="shared" si="3"/>
        <v>2.4300744225615549</v>
      </c>
      <c r="H47" s="45">
        <f t="shared" si="5"/>
        <v>678910.49650339026</v>
      </c>
      <c r="I47" s="45">
        <f t="shared" si="4"/>
        <v>1705.5034966097446</v>
      </c>
      <c r="J47" s="45"/>
      <c r="K47" s="59"/>
    </row>
    <row r="48" spans="2:11">
      <c r="B48" s="125" t="s">
        <v>249</v>
      </c>
      <c r="C48" s="126">
        <v>45</v>
      </c>
      <c r="D48" s="45">
        <v>580158</v>
      </c>
      <c r="E48" s="45">
        <f t="shared" si="1"/>
        <v>280276.65643380536</v>
      </c>
      <c r="F48" s="45">
        <f t="shared" si="2"/>
        <v>802.85322765797832</v>
      </c>
      <c r="G48" s="52">
        <f t="shared" si="3"/>
        <v>2.0671801036469484</v>
      </c>
      <c r="H48" s="45">
        <f t="shared" si="5"/>
        <v>579281.36701471847</v>
      </c>
      <c r="I48" s="45">
        <f t="shared" si="4"/>
        <v>876.63298528152518</v>
      </c>
      <c r="J48" s="45"/>
      <c r="K48" s="59"/>
    </row>
    <row r="49" spans="2:11">
      <c r="B49" s="125" t="s">
        <v>250</v>
      </c>
      <c r="C49" s="126">
        <v>46</v>
      </c>
      <c r="D49" s="45">
        <v>409821</v>
      </c>
      <c r="E49" s="45">
        <f t="shared" si="1"/>
        <v>280923.92564171006</v>
      </c>
      <c r="F49" s="45">
        <f t="shared" si="2"/>
        <v>800.63498448527616</v>
      </c>
      <c r="G49" s="52">
        <f t="shared" si="3"/>
        <v>1.4797752520359226</v>
      </c>
      <c r="H49" s="45">
        <f t="shared" si="5"/>
        <v>416470.03340813523</v>
      </c>
      <c r="I49" s="45">
        <f t="shared" si="4"/>
        <v>6649.0334081352339</v>
      </c>
      <c r="J49" s="45"/>
      <c r="K49" s="59"/>
    </row>
    <row r="50" spans="2:11">
      <c r="B50" s="125" t="s">
        <v>251</v>
      </c>
      <c r="C50" s="126">
        <v>47</v>
      </c>
      <c r="D50" s="45">
        <v>45342</v>
      </c>
      <c r="E50" s="45">
        <f t="shared" si="1"/>
        <v>284303.96176898881</v>
      </c>
      <c r="F50" s="45">
        <f t="shared" si="2"/>
        <v>837.41086277750094</v>
      </c>
      <c r="G50" s="52">
        <f t="shared" si="3"/>
        <v>0.13000356831143536</v>
      </c>
      <c r="H50" s="45">
        <f t="shared" si="5"/>
        <v>35869.606231936225</v>
      </c>
      <c r="I50" s="45">
        <f t="shared" si="4"/>
        <v>9472.3937680637755</v>
      </c>
      <c r="J50" s="45"/>
      <c r="K50" s="59"/>
    </row>
    <row r="51" spans="2:11">
      <c r="B51" s="125" t="s">
        <v>252</v>
      </c>
      <c r="C51" s="126">
        <v>48</v>
      </c>
      <c r="D51" s="45">
        <v>18374</v>
      </c>
      <c r="E51" s="45">
        <f t="shared" si="1"/>
        <v>282494.96984190698</v>
      </c>
      <c r="F51" s="45">
        <f t="shared" si="2"/>
        <v>799.67970677488324</v>
      </c>
      <c r="G51" s="52">
        <f t="shared" si="3"/>
        <v>8.607936430022195E-2</v>
      </c>
      <c r="H51" s="45">
        <f t="shared" si="5"/>
        <v>25090.52034340637</v>
      </c>
      <c r="I51" s="45">
        <f t="shared" si="4"/>
        <v>6716.5203434063696</v>
      </c>
      <c r="J51" s="45"/>
      <c r="K51" s="59"/>
    </row>
    <row r="52" spans="2:11">
      <c r="B52" s="125"/>
      <c r="C52" s="126"/>
      <c r="D52" s="45"/>
      <c r="E52" s="45"/>
      <c r="F52" s="45"/>
      <c r="G52" s="52"/>
      <c r="H52" s="45"/>
      <c r="I52" s="45"/>
      <c r="J52" s="45"/>
      <c r="K52" s="59"/>
    </row>
    <row r="53" spans="2:11" ht="15" thickBot="1">
      <c r="B53" s="127"/>
      <c r="C53" s="128"/>
      <c r="D53" s="46"/>
      <c r="E53" s="46"/>
      <c r="F53" s="46"/>
      <c r="G53" s="54"/>
      <c r="H53" s="46"/>
      <c r="I53" s="50">
        <f>AVERAGE(I16:I51)</f>
        <v>19075.49647969662</v>
      </c>
      <c r="J53" s="46"/>
      <c r="K53" s="60"/>
    </row>
    <row r="54" spans="2:11">
      <c r="B54" s="129"/>
      <c r="C54" s="129"/>
      <c r="D54" s="7"/>
      <c r="E54" s="7"/>
      <c r="F54" s="7"/>
      <c r="G54" s="44"/>
      <c r="H54" s="7"/>
      <c r="I54" s="7"/>
      <c r="J54" s="7"/>
    </row>
    <row r="55" spans="2:11">
      <c r="B55" s="129"/>
      <c r="C55" s="129"/>
      <c r="D55" s="7"/>
      <c r="E55" s="7"/>
      <c r="F55" s="7"/>
      <c r="G55" s="44"/>
      <c r="H55" s="7"/>
      <c r="I55" s="7"/>
      <c r="J55" s="7"/>
    </row>
    <row r="56" spans="2:11">
      <c r="B56" s="129" t="s">
        <v>241</v>
      </c>
      <c r="C56" s="129">
        <v>49</v>
      </c>
      <c r="D56" s="7">
        <v>17815</v>
      </c>
      <c r="E56" s="7"/>
      <c r="F56" s="7"/>
      <c r="G56" s="44"/>
      <c r="H56" s="117">
        <f t="shared" ref="H56:H63" si="6">(E$51+(C56-C$51)*F$51)*G40</f>
        <v>20042.870342047532</v>
      </c>
      <c r="I56" s="7"/>
      <c r="J56" s="7"/>
    </row>
    <row r="57" spans="2:11">
      <c r="B57" s="129" t="s">
        <v>242</v>
      </c>
      <c r="C57" s="129">
        <v>50</v>
      </c>
      <c r="D57" s="7">
        <v>19821</v>
      </c>
      <c r="E57" s="7"/>
      <c r="F57" s="7"/>
      <c r="G57" s="44"/>
      <c r="H57" s="117">
        <f t="shared" si="6"/>
        <v>21139.954298632012</v>
      </c>
      <c r="J57" s="7"/>
    </row>
    <row r="58" spans="2:11">
      <c r="B58" s="129" t="s">
        <v>243</v>
      </c>
      <c r="C58" s="129">
        <v>51</v>
      </c>
      <c r="D58" s="7">
        <v>38675</v>
      </c>
      <c r="E58" s="7"/>
      <c r="F58" s="7"/>
      <c r="G58" s="44"/>
      <c r="H58" s="117">
        <f t="shared" si="6"/>
        <v>44825.679340913601</v>
      </c>
      <c r="I58" s="7"/>
      <c r="J58" s="7"/>
    </row>
    <row r="59" spans="2:11">
      <c r="B59" s="129" t="s">
        <v>244</v>
      </c>
      <c r="C59" s="129">
        <v>52</v>
      </c>
      <c r="D59" s="7">
        <v>126949</v>
      </c>
      <c r="E59" s="7"/>
      <c r="F59" s="7"/>
      <c r="G59" s="44"/>
      <c r="H59" s="117">
        <f t="shared" si="6"/>
        <v>126273.8960039321</v>
      </c>
      <c r="I59" s="7"/>
      <c r="J59" s="7"/>
    </row>
    <row r="60" spans="2:11">
      <c r="B60" s="129" t="s">
        <v>245</v>
      </c>
      <c r="C60" s="129">
        <v>53</v>
      </c>
      <c r="D60" s="7">
        <v>500300</v>
      </c>
      <c r="E60" s="7"/>
      <c r="F60" s="7"/>
      <c r="G60" s="44"/>
      <c r="H60" s="117">
        <f t="shared" si="6"/>
        <v>378649.52090362029</v>
      </c>
      <c r="I60" s="7"/>
      <c r="J60" s="7"/>
    </row>
    <row r="61" spans="2:11">
      <c r="B61" s="129" t="s">
        <v>246</v>
      </c>
      <c r="C61" s="129">
        <v>54</v>
      </c>
      <c r="D61" s="7">
        <v>648860</v>
      </c>
      <c r="E61" s="7"/>
      <c r="F61" s="7"/>
      <c r="G61" s="44"/>
      <c r="H61" s="117">
        <f t="shared" si="6"/>
        <v>490706.26409158064</v>
      </c>
      <c r="I61" s="7"/>
      <c r="J61" s="7"/>
    </row>
    <row r="62" spans="2:11">
      <c r="B62" s="129" t="s">
        <v>247</v>
      </c>
      <c r="C62" s="129">
        <v>55</v>
      </c>
      <c r="D62" s="7">
        <v>734592</v>
      </c>
      <c r="E62" s="7"/>
      <c r="F62" s="7"/>
      <c r="G62" s="44"/>
      <c r="H62" s="117">
        <f t="shared" si="6"/>
        <v>626177.76492561481</v>
      </c>
      <c r="I62" s="7"/>
      <c r="J62" s="7"/>
    </row>
    <row r="63" spans="2:11">
      <c r="B63" s="129" t="s">
        <v>248</v>
      </c>
      <c r="C63" s="129">
        <v>56</v>
      </c>
      <c r="D63" s="7">
        <v>759003</v>
      </c>
      <c r="E63" s="7"/>
      <c r="F63" s="7"/>
      <c r="G63" s="44"/>
      <c r="H63" s="117">
        <f t="shared" si="6"/>
        <v>702030.05032851733</v>
      </c>
      <c r="I63" s="7"/>
      <c r="J63" s="7"/>
    </row>
    <row r="64" spans="2:11">
      <c r="B64" s="129"/>
      <c r="C64" s="129"/>
      <c r="D64" s="7"/>
      <c r="E64" s="7"/>
      <c r="F64" s="7"/>
      <c r="G64" s="44"/>
      <c r="H64" s="7"/>
      <c r="I64" s="7"/>
      <c r="J6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" sqref="E1"/>
    </sheetView>
  </sheetViews>
  <sheetFormatPr defaultRowHeight="14.4"/>
  <cols>
    <col min="2" max="2" width="10" bestFit="1" customWidth="1"/>
    <col min="3" max="3" width="11.33203125" bestFit="1" customWidth="1"/>
    <col min="4" max="4" width="10" bestFit="1" customWidth="1"/>
  </cols>
  <sheetData>
    <row r="1" spans="1:6" ht="40.200000000000003">
      <c r="B1" s="33" t="s">
        <v>31</v>
      </c>
      <c r="C1" s="145" t="s">
        <v>5</v>
      </c>
      <c r="D1" s="145" t="s">
        <v>278</v>
      </c>
      <c r="E1" s="146" t="s">
        <v>32</v>
      </c>
    </row>
    <row r="2" spans="1:6">
      <c r="A2">
        <v>2002</v>
      </c>
      <c r="B2" s="35">
        <v>1719072.5</v>
      </c>
      <c r="C2" s="7">
        <v>463719</v>
      </c>
      <c r="D2" s="141">
        <f>B2-C2</f>
        <v>1255353.5</v>
      </c>
      <c r="E2" s="35">
        <v>36799.570585077839</v>
      </c>
    </row>
    <row r="3" spans="1:6">
      <c r="A3">
        <v>2003</v>
      </c>
      <c r="B3" s="35">
        <v>1752738.2</v>
      </c>
      <c r="C3" s="7">
        <v>478616</v>
      </c>
      <c r="D3" s="141">
        <f t="shared" ref="D3:D14" si="0">B3-C3</f>
        <v>1274122.2</v>
      </c>
      <c r="E3" s="35">
        <v>38723.084486270105</v>
      </c>
      <c r="F3" s="36"/>
    </row>
    <row r="4" spans="1:6">
      <c r="A4">
        <v>2004</v>
      </c>
      <c r="B4" s="35">
        <v>1759605.65</v>
      </c>
      <c r="C4" s="7">
        <v>580642</v>
      </c>
      <c r="D4" s="141">
        <f t="shared" si="0"/>
        <v>1178963.6499999999</v>
      </c>
      <c r="E4" s="35">
        <v>39941.898293476399</v>
      </c>
      <c r="F4" s="36"/>
    </row>
    <row r="5" spans="1:6">
      <c r="A5">
        <v>2005</v>
      </c>
      <c r="B5" s="35">
        <v>1707543.8</v>
      </c>
      <c r="C5" s="7">
        <v>721420</v>
      </c>
      <c r="D5" s="141">
        <f t="shared" si="0"/>
        <v>986123.8</v>
      </c>
      <c r="E5" s="35">
        <v>41659.338584076686</v>
      </c>
      <c r="F5" s="36"/>
    </row>
    <row r="6" spans="1:6">
      <c r="A6">
        <v>2006</v>
      </c>
      <c r="B6" s="35">
        <v>1888450</v>
      </c>
      <c r="C6" s="7">
        <v>799905</v>
      </c>
      <c r="D6" s="141">
        <f t="shared" si="0"/>
        <v>1088545</v>
      </c>
      <c r="E6" s="35">
        <v>43591.319402855057</v>
      </c>
      <c r="F6" s="36"/>
    </row>
    <row r="7" spans="1:6">
      <c r="A7">
        <v>2007</v>
      </c>
      <c r="B7" s="35">
        <v>1963064.7</v>
      </c>
      <c r="C7" s="7">
        <v>808338</v>
      </c>
      <c r="D7" s="141">
        <f t="shared" si="0"/>
        <v>1154726.7</v>
      </c>
      <c r="E7" s="35">
        <v>44339.866007137942</v>
      </c>
      <c r="F7" s="36"/>
    </row>
    <row r="8" spans="1:6">
      <c r="A8">
        <v>2008</v>
      </c>
      <c r="B8" s="35">
        <v>1855284</v>
      </c>
      <c r="C8" s="7">
        <v>802164</v>
      </c>
      <c r="D8" s="141">
        <f t="shared" si="0"/>
        <v>1053120</v>
      </c>
      <c r="E8" s="35">
        <v>44442.029652822544</v>
      </c>
      <c r="F8" s="36"/>
    </row>
    <row r="9" spans="1:6">
      <c r="A9">
        <v>2009</v>
      </c>
      <c r="B9" s="35">
        <v>1734495</v>
      </c>
      <c r="C9" s="7">
        <v>738927</v>
      </c>
      <c r="D9" s="141">
        <f t="shared" si="0"/>
        <v>995568</v>
      </c>
      <c r="E9" s="35">
        <v>42799.740163325914</v>
      </c>
      <c r="F9" s="36"/>
    </row>
    <row r="10" spans="1:6">
      <c r="A10">
        <v>2010</v>
      </c>
      <c r="B10" s="35">
        <v>1728062</v>
      </c>
      <c r="C10" s="7">
        <v>701703</v>
      </c>
      <c r="D10" s="141">
        <f t="shared" si="0"/>
        <v>1026359</v>
      </c>
      <c r="E10" s="35">
        <v>42525.601892094041</v>
      </c>
      <c r="F10" s="36"/>
    </row>
    <row r="11" spans="1:6">
      <c r="A11">
        <v>2011</v>
      </c>
      <c r="B11" s="35">
        <v>1789203</v>
      </c>
      <c r="C11" s="7">
        <v>754652</v>
      </c>
      <c r="D11" s="141">
        <f t="shared" si="0"/>
        <v>1034551</v>
      </c>
      <c r="E11" s="35">
        <v>41751.855779427358</v>
      </c>
      <c r="F11" s="36"/>
    </row>
    <row r="12" spans="1:6">
      <c r="A12">
        <v>2012</v>
      </c>
      <c r="B12" s="35">
        <v>1612298</v>
      </c>
      <c r="C12" s="7">
        <v>667701</v>
      </c>
      <c r="D12" s="141">
        <f t="shared" si="0"/>
        <v>944597</v>
      </c>
      <c r="E12" s="35">
        <v>39997.139156824465</v>
      </c>
      <c r="F12" s="36"/>
    </row>
    <row r="13" spans="1:6">
      <c r="A13">
        <v>2013</v>
      </c>
      <c r="B13" s="35">
        <v>1749410</v>
      </c>
      <c r="C13" s="7">
        <v>574372</v>
      </c>
      <c r="D13" s="141">
        <f t="shared" si="0"/>
        <v>1175038</v>
      </c>
      <c r="E13" s="35">
        <v>40288.050753739597</v>
      </c>
      <c r="F13" s="36"/>
    </row>
    <row r="14" spans="1:6">
      <c r="A14">
        <v>2014</v>
      </c>
      <c r="B14" s="35">
        <v>1755457</v>
      </c>
      <c r="C14" s="7">
        <v>615482</v>
      </c>
      <c r="D14" s="141">
        <f t="shared" si="0"/>
        <v>1139975</v>
      </c>
      <c r="E14" s="35">
        <v>41523</v>
      </c>
      <c r="F14" s="36"/>
    </row>
    <row r="16" spans="1:6">
      <c r="A16" s="34"/>
      <c r="C16" s="36"/>
      <c r="D16" s="36"/>
      <c r="F16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2"/>
  <sheetViews>
    <sheetView topLeftCell="A22" workbookViewId="0">
      <selection activeCell="C41" sqref="C41"/>
    </sheetView>
  </sheetViews>
  <sheetFormatPr defaultRowHeight="14.4"/>
  <cols>
    <col min="2" max="3" width="8.88671875" style="16"/>
    <col min="4" max="4" width="15.109375" style="16" bestFit="1" customWidth="1"/>
  </cols>
  <sheetData>
    <row r="3" spans="2:4">
      <c r="C3" s="130" t="s">
        <v>2</v>
      </c>
      <c r="D3" s="130" t="s">
        <v>277</v>
      </c>
    </row>
    <row r="4" spans="2:4">
      <c r="B4" s="133">
        <v>40544</v>
      </c>
      <c r="C4" s="16">
        <v>1</v>
      </c>
      <c r="D4" s="7">
        <v>330048</v>
      </c>
    </row>
    <row r="5" spans="2:4">
      <c r="B5" s="133">
        <v>40575</v>
      </c>
      <c r="C5" s="16">
        <v>2</v>
      </c>
      <c r="D5" s="7">
        <v>318932</v>
      </c>
    </row>
    <row r="6" spans="2:4">
      <c r="B6" s="133">
        <v>40603</v>
      </c>
      <c r="C6" s="16">
        <v>3</v>
      </c>
      <c r="D6" s="7">
        <v>339705</v>
      </c>
    </row>
    <row r="7" spans="2:4">
      <c r="B7" s="133">
        <v>40634</v>
      </c>
      <c r="C7" s="16">
        <v>4</v>
      </c>
      <c r="D7" s="7">
        <v>352569</v>
      </c>
    </row>
    <row r="8" spans="2:4">
      <c r="B8" s="133">
        <v>40664</v>
      </c>
      <c r="C8" s="16">
        <v>5</v>
      </c>
      <c r="D8" s="7">
        <v>305077</v>
      </c>
    </row>
    <row r="9" spans="2:4">
      <c r="B9" s="133">
        <v>40695</v>
      </c>
      <c r="C9" s="16">
        <v>6</v>
      </c>
      <c r="D9" s="7">
        <v>319564</v>
      </c>
    </row>
    <row r="10" spans="2:4">
      <c r="B10" s="133">
        <v>40725</v>
      </c>
      <c r="C10" s="16">
        <v>7</v>
      </c>
      <c r="D10" s="7">
        <v>387696</v>
      </c>
    </row>
    <row r="11" spans="2:4">
      <c r="B11" s="133">
        <v>40756</v>
      </c>
      <c r="C11" s="16">
        <v>8</v>
      </c>
      <c r="D11" s="7">
        <v>355792</v>
      </c>
    </row>
    <row r="12" spans="2:4">
      <c r="B12" s="133">
        <v>40787</v>
      </c>
      <c r="C12" s="16">
        <v>9</v>
      </c>
      <c r="D12" s="7">
        <v>355700</v>
      </c>
    </row>
    <row r="13" spans="2:4">
      <c r="B13" s="133">
        <v>40817</v>
      </c>
      <c r="C13" s="16">
        <v>10</v>
      </c>
      <c r="D13" s="7">
        <v>334019</v>
      </c>
    </row>
    <row r="14" spans="2:4">
      <c r="B14" s="133">
        <v>40848</v>
      </c>
      <c r="C14" s="16">
        <v>11</v>
      </c>
      <c r="D14" s="7">
        <v>325265</v>
      </c>
    </row>
    <row r="15" spans="2:4">
      <c r="B15" s="133">
        <v>40878</v>
      </c>
      <c r="C15" s="16">
        <v>12</v>
      </c>
      <c r="D15" s="7">
        <v>358272</v>
      </c>
    </row>
    <row r="16" spans="2:4">
      <c r="B16" s="133">
        <v>40909</v>
      </c>
      <c r="C16" s="16">
        <v>13</v>
      </c>
      <c r="D16" s="7">
        <v>354029</v>
      </c>
    </row>
    <row r="17" spans="2:4">
      <c r="B17" s="133">
        <v>40940</v>
      </c>
      <c r="C17" s="16">
        <v>14</v>
      </c>
      <c r="D17" s="7">
        <v>337922</v>
      </c>
    </row>
    <row r="18" spans="2:4">
      <c r="B18" s="133">
        <v>40969</v>
      </c>
      <c r="C18" s="16">
        <v>15</v>
      </c>
      <c r="D18" s="7">
        <v>357714</v>
      </c>
    </row>
    <row r="19" spans="2:4">
      <c r="B19" s="133">
        <v>41000</v>
      </c>
      <c r="C19" s="16">
        <v>16</v>
      </c>
      <c r="D19" s="7">
        <v>335498</v>
      </c>
    </row>
    <row r="20" spans="2:4">
      <c r="B20" s="133">
        <v>41030</v>
      </c>
      <c r="C20" s="16">
        <v>17</v>
      </c>
      <c r="D20" s="7">
        <v>285848</v>
      </c>
    </row>
    <row r="21" spans="2:4">
      <c r="B21" s="133">
        <v>41061</v>
      </c>
      <c r="C21" s="16">
        <v>18</v>
      </c>
      <c r="D21" s="7">
        <v>338514</v>
      </c>
    </row>
    <row r="22" spans="2:4">
      <c r="B22" s="133">
        <v>41091</v>
      </c>
      <c r="C22" s="16">
        <v>19</v>
      </c>
      <c r="D22" s="7">
        <v>363978</v>
      </c>
    </row>
    <row r="23" spans="2:4">
      <c r="B23" s="133">
        <v>41122</v>
      </c>
      <c r="C23" s="16">
        <v>20</v>
      </c>
      <c r="D23" s="7">
        <v>370523</v>
      </c>
    </row>
    <row r="24" spans="2:4">
      <c r="B24" s="133">
        <v>41153</v>
      </c>
      <c r="C24" s="16">
        <v>21</v>
      </c>
      <c r="D24" s="7">
        <v>370981</v>
      </c>
    </row>
    <row r="25" spans="2:4">
      <c r="B25" s="133">
        <v>41183</v>
      </c>
      <c r="C25" s="16">
        <v>22</v>
      </c>
      <c r="D25" s="7">
        <v>354463</v>
      </c>
    </row>
    <row r="26" spans="2:4">
      <c r="B26" s="133">
        <v>41214</v>
      </c>
      <c r="C26" s="16">
        <v>23</v>
      </c>
      <c r="D26" s="7">
        <v>356466</v>
      </c>
    </row>
    <row r="27" spans="2:4">
      <c r="B27" s="133">
        <v>41244</v>
      </c>
      <c r="C27" s="16">
        <v>24</v>
      </c>
      <c r="D27" s="7">
        <v>397259</v>
      </c>
    </row>
    <row r="28" spans="2:4">
      <c r="B28" s="133">
        <v>41275</v>
      </c>
      <c r="C28" s="16">
        <v>25</v>
      </c>
      <c r="D28" s="7">
        <v>373704</v>
      </c>
    </row>
    <row r="29" spans="2:4">
      <c r="B29" s="133">
        <v>41306</v>
      </c>
      <c r="C29" s="16">
        <v>26</v>
      </c>
      <c r="D29" s="7">
        <v>355159</v>
      </c>
    </row>
    <row r="30" spans="2:4">
      <c r="B30" s="133">
        <v>41334</v>
      </c>
      <c r="C30" s="16">
        <v>27</v>
      </c>
      <c r="D30" s="7">
        <v>420600</v>
      </c>
    </row>
    <row r="31" spans="2:4">
      <c r="B31" s="133">
        <v>41365</v>
      </c>
      <c r="C31" s="16">
        <v>28</v>
      </c>
      <c r="D31" s="7">
        <v>389796</v>
      </c>
    </row>
    <row r="32" spans="2:4">
      <c r="B32" s="133">
        <v>41395</v>
      </c>
      <c r="C32" s="16">
        <v>29</v>
      </c>
      <c r="D32" s="7">
        <v>346821</v>
      </c>
    </row>
    <row r="33" spans="2:4">
      <c r="B33" s="133">
        <v>41426</v>
      </c>
      <c r="C33" s="16">
        <v>30</v>
      </c>
      <c r="D33" s="7">
        <v>379129</v>
      </c>
    </row>
    <row r="34" spans="2:4">
      <c r="B34" s="133">
        <v>41456</v>
      </c>
      <c r="C34" s="16">
        <v>31</v>
      </c>
      <c r="D34" s="7">
        <v>415239</v>
      </c>
    </row>
    <row r="35" spans="2:4">
      <c r="B35" s="133">
        <v>41487</v>
      </c>
      <c r="C35" s="16">
        <v>32</v>
      </c>
      <c r="D35" s="7">
        <v>451033</v>
      </c>
    </row>
    <row r="36" spans="2:4">
      <c r="B36" s="133">
        <v>41518</v>
      </c>
      <c r="C36" s="16">
        <v>33</v>
      </c>
      <c r="D36" s="7">
        <v>435952</v>
      </c>
    </row>
    <row r="37" spans="2:4">
      <c r="B37" s="133">
        <v>41548</v>
      </c>
      <c r="C37" s="16">
        <v>34</v>
      </c>
      <c r="D37" s="7">
        <v>417634</v>
      </c>
    </row>
    <row r="38" spans="2:4">
      <c r="B38" s="133">
        <v>41579</v>
      </c>
      <c r="C38" s="16">
        <v>35</v>
      </c>
      <c r="D38" s="7">
        <v>393847</v>
      </c>
    </row>
    <row r="39" spans="2:4">
      <c r="B39" s="133">
        <v>41609</v>
      </c>
      <c r="C39" s="16">
        <v>36</v>
      </c>
      <c r="D39" s="7">
        <v>447397</v>
      </c>
    </row>
    <row r="40" spans="2:4">
      <c r="B40" s="134">
        <v>41640</v>
      </c>
      <c r="C40" s="131">
        <v>37</v>
      </c>
      <c r="D40" s="117">
        <v>419133</v>
      </c>
    </row>
    <row r="41" spans="2:4">
      <c r="B41" s="134">
        <v>41671</v>
      </c>
      <c r="C41" s="131">
        <f>C40+1</f>
        <v>38</v>
      </c>
      <c r="D41" s="117">
        <v>392466</v>
      </c>
    </row>
    <row r="42" spans="2:4">
      <c r="B42" s="134">
        <v>41699</v>
      </c>
      <c r="C42" s="131">
        <f t="shared" ref="C42:C48" si="0">C41+1</f>
        <v>39</v>
      </c>
      <c r="D42" s="117">
        <v>441709</v>
      </c>
    </row>
    <row r="43" spans="2:4">
      <c r="B43" s="134">
        <v>41730</v>
      </c>
      <c r="C43" s="131">
        <f t="shared" si="0"/>
        <v>40</v>
      </c>
      <c r="D43" s="117">
        <v>456175</v>
      </c>
    </row>
    <row r="44" spans="2:4">
      <c r="B44" s="134">
        <v>41760</v>
      </c>
      <c r="C44" s="131">
        <f t="shared" si="0"/>
        <v>41</v>
      </c>
      <c r="D44" s="117">
        <v>386017</v>
      </c>
    </row>
    <row r="45" spans="2:4">
      <c r="B45" s="134">
        <v>41791</v>
      </c>
      <c r="C45" s="131">
        <f t="shared" si="0"/>
        <v>42</v>
      </c>
      <c r="D45" s="117">
        <v>380857</v>
      </c>
    </row>
    <row r="46" spans="2:4">
      <c r="B46" s="134">
        <v>41821</v>
      </c>
      <c r="C46" s="131">
        <f t="shared" si="0"/>
        <v>43</v>
      </c>
      <c r="D46" s="117">
        <v>445570</v>
      </c>
    </row>
    <row r="47" spans="2:4">
      <c r="B47" s="134">
        <v>41852</v>
      </c>
      <c r="C47" s="131">
        <f t="shared" si="0"/>
        <v>44</v>
      </c>
      <c r="D47" s="117">
        <v>494002</v>
      </c>
    </row>
    <row r="48" spans="2:4">
      <c r="B48" s="134">
        <v>41883</v>
      </c>
      <c r="C48" s="131">
        <f t="shared" si="0"/>
        <v>45</v>
      </c>
      <c r="D48" s="117">
        <v>447339</v>
      </c>
    </row>
    <row r="49" spans="2:4">
      <c r="B49" s="126"/>
      <c r="C49" s="126"/>
      <c r="D49" s="45"/>
    </row>
    <row r="50" spans="2:4">
      <c r="B50" s="126"/>
      <c r="C50" s="126"/>
      <c r="D50" s="45"/>
    </row>
    <row r="51" spans="2:4">
      <c r="B51" s="126"/>
      <c r="C51" s="126"/>
      <c r="D51" s="45"/>
    </row>
    <row r="52" spans="2:4">
      <c r="B52" s="131"/>
      <c r="C52" s="131"/>
      <c r="D52" s="13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9" sqref="A9"/>
    </sheetView>
  </sheetViews>
  <sheetFormatPr defaultRowHeight="14.4"/>
  <cols>
    <col min="1" max="5" width="8.88671875" style="16"/>
  </cols>
  <sheetData>
    <row r="1" spans="1:4">
      <c r="A1" s="135" t="s">
        <v>2</v>
      </c>
      <c r="B1" s="135" t="s">
        <v>278</v>
      </c>
      <c r="C1" s="135" t="s">
        <v>5</v>
      </c>
      <c r="D1" s="136"/>
    </row>
    <row r="2" spans="1:4">
      <c r="A2" s="135">
        <v>201101</v>
      </c>
      <c r="B2" s="137">
        <v>74497</v>
      </c>
      <c r="C2" s="137">
        <v>52977</v>
      </c>
      <c r="D2" s="138"/>
    </row>
    <row r="3" spans="1:4">
      <c r="A3" s="135">
        <v>201102</v>
      </c>
      <c r="B3" s="137">
        <v>70661</v>
      </c>
      <c r="C3" s="137">
        <v>60146</v>
      </c>
      <c r="D3" s="138"/>
    </row>
    <row r="4" spans="1:4">
      <c r="A4" s="135">
        <v>201103</v>
      </c>
      <c r="B4" s="137">
        <v>103102</v>
      </c>
      <c r="C4" s="137">
        <v>65661</v>
      </c>
      <c r="D4" s="138"/>
    </row>
    <row r="5" spans="1:4">
      <c r="A5" s="135">
        <v>201104</v>
      </c>
      <c r="B5" s="137">
        <v>97820</v>
      </c>
      <c r="C5" s="137">
        <v>61542</v>
      </c>
      <c r="D5" s="138"/>
    </row>
    <row r="6" spans="1:4">
      <c r="A6" s="135">
        <v>201105</v>
      </c>
      <c r="B6" s="137">
        <v>90136</v>
      </c>
      <c r="C6" s="137">
        <v>65184</v>
      </c>
      <c r="D6" s="138"/>
    </row>
    <row r="7" spans="1:4">
      <c r="A7" s="135">
        <v>201106</v>
      </c>
      <c r="B7" s="137">
        <v>95446</v>
      </c>
      <c r="C7" s="137">
        <v>67594</v>
      </c>
      <c r="D7" s="138"/>
    </row>
    <row r="8" spans="1:4">
      <c r="A8" s="135">
        <v>201107</v>
      </c>
      <c r="B8" s="137">
        <v>98271</v>
      </c>
      <c r="C8" s="137">
        <v>63788</v>
      </c>
      <c r="D8" s="138"/>
    </row>
    <row r="9" spans="1:4">
      <c r="A9" s="135">
        <v>201108</v>
      </c>
      <c r="B9" s="137">
        <v>111099</v>
      </c>
      <c r="C9" s="137">
        <v>51771</v>
      </c>
      <c r="D9" s="138"/>
    </row>
    <row r="10" spans="1:4">
      <c r="A10" s="135">
        <v>201109</v>
      </c>
      <c r="B10" s="137">
        <v>89747</v>
      </c>
      <c r="C10" s="137">
        <v>62624</v>
      </c>
      <c r="D10" s="138"/>
    </row>
    <row r="11" spans="1:4">
      <c r="A11" s="135">
        <v>201110</v>
      </c>
      <c r="B11" s="137">
        <v>80302</v>
      </c>
      <c r="C11" s="137">
        <v>67056</v>
      </c>
      <c r="D11" s="138"/>
    </row>
    <row r="12" spans="1:4">
      <c r="A12" s="135">
        <v>201111</v>
      </c>
      <c r="B12" s="137">
        <v>70114</v>
      </c>
      <c r="C12" s="137">
        <v>70018</v>
      </c>
      <c r="D12" s="138"/>
    </row>
    <row r="13" spans="1:4">
      <c r="A13" s="135">
        <v>201112</v>
      </c>
      <c r="B13" s="137">
        <v>85562</v>
      </c>
      <c r="C13" s="137">
        <v>62779</v>
      </c>
      <c r="D13" s="138"/>
    </row>
    <row r="14" spans="1:4">
      <c r="A14" s="135">
        <v>201201</v>
      </c>
      <c r="B14" s="137">
        <v>63703</v>
      </c>
      <c r="C14" s="137">
        <v>59170</v>
      </c>
      <c r="D14" s="138"/>
    </row>
    <row r="15" spans="1:4">
      <c r="A15" s="135">
        <v>201202</v>
      </c>
      <c r="B15" s="137">
        <v>66589</v>
      </c>
      <c r="C15" s="137">
        <v>59291</v>
      </c>
      <c r="D15" s="138"/>
    </row>
    <row r="16" spans="1:4">
      <c r="A16" s="135">
        <v>201203</v>
      </c>
      <c r="B16" s="137">
        <v>73077</v>
      </c>
      <c r="C16" s="137">
        <v>66838</v>
      </c>
      <c r="D16" s="138"/>
    </row>
    <row r="17" spans="1:4">
      <c r="A17" s="135">
        <v>201204</v>
      </c>
      <c r="B17" s="137">
        <v>82743</v>
      </c>
      <c r="C17" s="137">
        <v>57556</v>
      </c>
      <c r="D17" s="138"/>
    </row>
    <row r="18" spans="1:4">
      <c r="A18" s="135">
        <v>201205</v>
      </c>
      <c r="B18" s="137">
        <v>84927</v>
      </c>
      <c r="C18" s="137">
        <v>61873</v>
      </c>
      <c r="D18" s="138"/>
    </row>
    <row r="19" spans="1:4">
      <c r="A19" s="135">
        <v>201206</v>
      </c>
      <c r="B19" s="137">
        <v>87052</v>
      </c>
      <c r="C19" s="137">
        <v>60211</v>
      </c>
      <c r="D19" s="138"/>
    </row>
    <row r="20" spans="1:4">
      <c r="A20" s="135">
        <v>201207</v>
      </c>
      <c r="B20" s="137">
        <v>102052</v>
      </c>
      <c r="C20" s="137">
        <v>55949</v>
      </c>
      <c r="D20" s="138"/>
    </row>
    <row r="21" spans="1:4">
      <c r="A21" s="135">
        <v>201208</v>
      </c>
      <c r="B21" s="137">
        <v>105354</v>
      </c>
      <c r="C21" s="137">
        <v>39955</v>
      </c>
      <c r="D21" s="138"/>
    </row>
    <row r="22" spans="1:4">
      <c r="A22" s="135">
        <v>201209</v>
      </c>
      <c r="B22" s="137">
        <v>82877</v>
      </c>
      <c r="C22" s="137">
        <v>47422</v>
      </c>
      <c r="D22" s="138"/>
    </row>
    <row r="23" spans="1:4">
      <c r="A23" s="135">
        <v>201210</v>
      </c>
      <c r="B23" s="137">
        <v>80756</v>
      </c>
      <c r="C23" s="137">
        <v>54491</v>
      </c>
      <c r="D23" s="135"/>
    </row>
    <row r="24" spans="1:4">
      <c r="A24" s="135">
        <v>201211</v>
      </c>
      <c r="B24" s="137">
        <v>74933</v>
      </c>
      <c r="C24" s="137">
        <v>52745</v>
      </c>
    </row>
    <row r="25" spans="1:4">
      <c r="A25" s="135">
        <v>201212</v>
      </c>
      <c r="B25" s="137">
        <v>92135</v>
      </c>
      <c r="C25" s="137">
        <v>47867</v>
      </c>
    </row>
    <row r="26" spans="1:4">
      <c r="A26" s="135">
        <v>201301</v>
      </c>
      <c r="B26" s="137">
        <v>84644</v>
      </c>
      <c r="C26" s="137">
        <v>46949</v>
      </c>
    </row>
    <row r="27" spans="1:4">
      <c r="A27" s="135">
        <v>201302</v>
      </c>
      <c r="B27" s="137">
        <v>93659</v>
      </c>
      <c r="C27" s="137">
        <v>44634</v>
      </c>
    </row>
    <row r="28" spans="1:4">
      <c r="A28" s="135">
        <v>201303</v>
      </c>
      <c r="B28" s="137">
        <v>108553</v>
      </c>
      <c r="C28" s="137">
        <v>51003</v>
      </c>
    </row>
    <row r="29" spans="1:4">
      <c r="A29" s="135">
        <v>201304</v>
      </c>
      <c r="B29" s="137">
        <v>84364</v>
      </c>
      <c r="C29" s="137">
        <v>50533</v>
      </c>
    </row>
    <row r="30" spans="1:4">
      <c r="A30" s="135">
        <v>201305</v>
      </c>
      <c r="B30" s="137">
        <v>102001</v>
      </c>
      <c r="C30" s="137">
        <v>51628</v>
      </c>
    </row>
    <row r="31" spans="1:4">
      <c r="A31" s="135">
        <v>201306</v>
      </c>
      <c r="B31" s="137">
        <v>113300</v>
      </c>
      <c r="C31" s="137">
        <v>50353</v>
      </c>
    </row>
    <row r="32" spans="1:4">
      <c r="A32" s="135">
        <v>201307</v>
      </c>
      <c r="B32" s="137">
        <v>121933</v>
      </c>
      <c r="C32" s="137">
        <v>46903</v>
      </c>
    </row>
    <row r="33" spans="1:3">
      <c r="A33" s="135">
        <v>201308</v>
      </c>
      <c r="B33" s="137">
        <v>129196</v>
      </c>
      <c r="C33" s="137">
        <v>33615</v>
      </c>
    </row>
    <row r="34" spans="1:3">
      <c r="A34" s="135">
        <v>201309</v>
      </c>
      <c r="B34" s="137">
        <v>102709</v>
      </c>
      <c r="C34" s="137">
        <v>44892</v>
      </c>
    </row>
    <row r="35" spans="1:3">
      <c r="A35" s="135">
        <v>201310</v>
      </c>
      <c r="B35" s="137">
        <v>91923</v>
      </c>
      <c r="C35" s="137">
        <v>53585</v>
      </c>
    </row>
    <row r="36" spans="1:3">
      <c r="A36" s="135">
        <v>201311</v>
      </c>
      <c r="B36" s="137">
        <v>84662</v>
      </c>
      <c r="C36" s="137">
        <v>52060</v>
      </c>
    </row>
    <row r="37" spans="1:3">
      <c r="A37" s="135">
        <v>201312</v>
      </c>
      <c r="B37" s="137">
        <v>95838</v>
      </c>
      <c r="C37" s="137">
        <v>43930</v>
      </c>
    </row>
    <row r="38" spans="1:3">
      <c r="A38" s="135">
        <v>201401</v>
      </c>
      <c r="B38" s="137">
        <v>73062</v>
      </c>
      <c r="C38" s="137">
        <v>47622</v>
      </c>
    </row>
    <row r="39" spans="1:3">
      <c r="A39" s="135">
        <v>201402</v>
      </c>
      <c r="B39" s="137">
        <v>73508</v>
      </c>
      <c r="C39" s="137">
        <v>48997</v>
      </c>
    </row>
    <row r="40" spans="1:3">
      <c r="A40" s="135">
        <v>201403</v>
      </c>
      <c r="B40" s="137">
        <v>92643</v>
      </c>
      <c r="C40" s="137">
        <v>53738</v>
      </c>
    </row>
    <row r="41" spans="1:3">
      <c r="A41" s="135">
        <v>201404</v>
      </c>
      <c r="B41" s="137">
        <v>102884</v>
      </c>
      <c r="C41" s="137">
        <v>50678</v>
      </c>
    </row>
    <row r="42" spans="1:3">
      <c r="A42" s="135">
        <v>201405</v>
      </c>
      <c r="B42" s="137">
        <v>100274</v>
      </c>
      <c r="C42" s="137">
        <v>54423</v>
      </c>
    </row>
    <row r="43" spans="1:3">
      <c r="A43" s="135">
        <v>201406</v>
      </c>
      <c r="B43" s="137">
        <v>105247</v>
      </c>
      <c r="C43" s="137">
        <v>54586</v>
      </c>
    </row>
    <row r="44" spans="1:3">
      <c r="A44" s="135">
        <v>201407</v>
      </c>
      <c r="B44" s="137">
        <v>116860</v>
      </c>
      <c r="C44" s="137">
        <v>51909</v>
      </c>
    </row>
    <row r="45" spans="1:3">
      <c r="A45" s="135">
        <v>201408</v>
      </c>
      <c r="B45" s="137">
        <v>127730</v>
      </c>
      <c r="C45" s="137">
        <v>38710</v>
      </c>
    </row>
    <row r="46" spans="1:3">
      <c r="A46" s="135">
        <v>201409</v>
      </c>
      <c r="B46" s="137">
        <v>98552</v>
      </c>
      <c r="C46" s="137">
        <v>50668</v>
      </c>
    </row>
    <row r="47" spans="1:3">
      <c r="A47" s="135">
        <v>201410</v>
      </c>
      <c r="B47" s="137">
        <v>84664</v>
      </c>
      <c r="C47" s="137">
        <v>58064</v>
      </c>
    </row>
    <row r="48" spans="1:3">
      <c r="A48" s="135">
        <v>201411</v>
      </c>
      <c r="B48" s="137">
        <v>70584</v>
      </c>
      <c r="C48" s="137">
        <v>53392</v>
      </c>
    </row>
    <row r="49" spans="1:3">
      <c r="A49" s="135">
        <v>201412</v>
      </c>
      <c r="B49" s="137">
        <v>93173</v>
      </c>
      <c r="C49" s="137">
        <v>53489</v>
      </c>
    </row>
    <row r="50" spans="1:3">
      <c r="A50" s="135">
        <v>201501</v>
      </c>
      <c r="B50" s="137">
        <v>76843</v>
      </c>
      <c r="C50" s="137">
        <v>46608</v>
      </c>
    </row>
    <row r="51" spans="1:3">
      <c r="A51" s="135">
        <v>201502</v>
      </c>
      <c r="B51" s="137">
        <v>82197</v>
      </c>
      <c r="C51" s="137">
        <v>46475</v>
      </c>
    </row>
    <row r="52" spans="1:3">
      <c r="A52" s="135">
        <v>201503</v>
      </c>
      <c r="B52" s="137">
        <v>89062</v>
      </c>
      <c r="C52" s="137">
        <v>55624</v>
      </c>
    </row>
    <row r="53" spans="1:3">
      <c r="A53" s="135">
        <v>201504</v>
      </c>
      <c r="B53" s="137">
        <v>110398</v>
      </c>
      <c r="C53" s="137">
        <v>55139</v>
      </c>
    </row>
    <row r="54" spans="1:3">
      <c r="A54" s="135">
        <v>201505</v>
      </c>
      <c r="B54" s="137">
        <v>99470</v>
      </c>
      <c r="C54" s="137">
        <v>55470</v>
      </c>
    </row>
    <row r="55" spans="1:3">
      <c r="A55" s="135">
        <v>201506</v>
      </c>
      <c r="B55" s="137">
        <v>102071</v>
      </c>
      <c r="C55" s="137">
        <v>57059</v>
      </c>
    </row>
    <row r="56" spans="1:3">
      <c r="A56" s="135">
        <v>201507</v>
      </c>
      <c r="B56" s="137">
        <v>128679</v>
      </c>
      <c r="C56" s="137">
        <v>54109</v>
      </c>
    </row>
    <row r="57" spans="1:3">
      <c r="A57" s="135">
        <v>201508</v>
      </c>
      <c r="B57" s="137">
        <v>133928</v>
      </c>
      <c r="C57" s="137">
        <v>40839</v>
      </c>
    </row>
    <row r="58" spans="1:3">
      <c r="A58" s="135">
        <v>201509</v>
      </c>
      <c r="B58" s="137">
        <v>98967</v>
      </c>
      <c r="C58" s="137">
        <v>50775</v>
      </c>
    </row>
    <row r="59" spans="1:3">
      <c r="A59" s="135">
        <v>201510</v>
      </c>
      <c r="B59" s="137">
        <v>101045</v>
      </c>
      <c r="C59" s="137">
        <v>58841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D6" sqref="D6"/>
    </sheetView>
  </sheetViews>
  <sheetFormatPr defaultRowHeight="14.4"/>
  <cols>
    <col min="1" max="1" width="12.88671875" bestFit="1" customWidth="1"/>
    <col min="2" max="2" width="18.5546875" bestFit="1" customWidth="1"/>
    <col min="3" max="6" width="11.33203125" bestFit="1" customWidth="1"/>
  </cols>
  <sheetData>
    <row r="2" spans="1:6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>
      <c r="A3" t="s">
        <v>279</v>
      </c>
      <c r="B3" s="7">
        <v>-250000</v>
      </c>
      <c r="C3" s="7"/>
      <c r="D3" s="7"/>
      <c r="E3" s="7"/>
      <c r="F3" s="7">
        <f>SUM(B3:E3)</f>
        <v>-250000</v>
      </c>
    </row>
    <row r="4" spans="1:6">
      <c r="A4" t="s">
        <v>280</v>
      </c>
      <c r="B4" s="7"/>
      <c r="C4" s="7">
        <v>-300000</v>
      </c>
      <c r="D4" s="7">
        <v>-200000</v>
      </c>
      <c r="E4" s="7">
        <v>500000</v>
      </c>
      <c r="F4" s="7">
        <f t="shared" ref="F4:F13" si="0">SUM(B4:E4)</f>
        <v>0</v>
      </c>
    </row>
    <row r="5" spans="1:6">
      <c r="A5" t="s">
        <v>281</v>
      </c>
      <c r="B5" s="7"/>
      <c r="C5" s="7">
        <v>-300000</v>
      </c>
      <c r="D5" s="7">
        <v>-200000</v>
      </c>
      <c r="E5" s="7">
        <f>E4+20000</f>
        <v>520000</v>
      </c>
      <c r="F5" s="7">
        <f t="shared" si="0"/>
        <v>20000</v>
      </c>
    </row>
    <row r="6" spans="1:6">
      <c r="A6" t="s">
        <v>282</v>
      </c>
      <c r="B6" s="7"/>
      <c r="C6" s="7">
        <v>-300000</v>
      </c>
      <c r="D6" s="7">
        <v>-200000</v>
      </c>
      <c r="E6" s="7">
        <f t="shared" ref="E6:E13" si="1">E5+20000</f>
        <v>540000</v>
      </c>
      <c r="F6" s="7">
        <f t="shared" si="0"/>
        <v>40000</v>
      </c>
    </row>
    <row r="7" spans="1:6">
      <c r="A7" t="s">
        <v>283</v>
      </c>
      <c r="B7" s="7"/>
      <c r="C7" s="7">
        <v>-300000</v>
      </c>
      <c r="D7" s="7">
        <v>-200000</v>
      </c>
      <c r="E7" s="7">
        <f t="shared" si="1"/>
        <v>560000</v>
      </c>
      <c r="F7" s="7">
        <f t="shared" si="0"/>
        <v>60000</v>
      </c>
    </row>
    <row r="8" spans="1:6">
      <c r="A8" t="s">
        <v>284</v>
      </c>
      <c r="B8" s="7"/>
      <c r="C8" s="7">
        <v>-300000</v>
      </c>
      <c r="D8" s="7">
        <v>-200000</v>
      </c>
      <c r="E8" s="7">
        <f t="shared" si="1"/>
        <v>580000</v>
      </c>
      <c r="F8" s="7">
        <f t="shared" si="0"/>
        <v>80000</v>
      </c>
    </row>
    <row r="9" spans="1:6">
      <c r="A9" t="s">
        <v>285</v>
      </c>
      <c r="B9" s="7"/>
      <c r="C9" s="7">
        <v>-300000</v>
      </c>
      <c r="D9" s="7">
        <v>-200000</v>
      </c>
      <c r="E9" s="7">
        <f t="shared" si="1"/>
        <v>600000</v>
      </c>
      <c r="F9" s="7">
        <f t="shared" si="0"/>
        <v>100000</v>
      </c>
    </row>
    <row r="10" spans="1:6">
      <c r="A10" t="s">
        <v>286</v>
      </c>
      <c r="B10" s="7"/>
      <c r="C10" s="7">
        <v>-300000</v>
      </c>
      <c r="D10" s="7">
        <v>-200000</v>
      </c>
      <c r="E10" s="7">
        <f t="shared" si="1"/>
        <v>620000</v>
      </c>
      <c r="F10" s="7">
        <f t="shared" si="0"/>
        <v>120000</v>
      </c>
    </row>
    <row r="11" spans="1:6">
      <c r="A11" t="s">
        <v>287</v>
      </c>
      <c r="B11" s="7"/>
      <c r="C11" s="7">
        <v>-300000</v>
      </c>
      <c r="D11" s="7">
        <v>-200000</v>
      </c>
      <c r="E11" s="7">
        <f t="shared" si="1"/>
        <v>640000</v>
      </c>
      <c r="F11" s="7">
        <f t="shared" si="0"/>
        <v>140000</v>
      </c>
    </row>
    <row r="12" spans="1:6">
      <c r="A12" t="s">
        <v>288</v>
      </c>
      <c r="B12" s="7"/>
      <c r="C12" s="7">
        <v>-300000</v>
      </c>
      <c r="D12" s="7">
        <v>-200000</v>
      </c>
      <c r="E12" s="7">
        <f t="shared" si="1"/>
        <v>660000</v>
      </c>
      <c r="F12" s="7">
        <f t="shared" si="0"/>
        <v>160000</v>
      </c>
    </row>
    <row r="13" spans="1:6">
      <c r="A13" t="s">
        <v>289</v>
      </c>
      <c r="B13" s="7"/>
      <c r="C13" s="7">
        <v>-300000</v>
      </c>
      <c r="D13" s="7">
        <v>-200000</v>
      </c>
      <c r="E13" s="7">
        <f t="shared" si="1"/>
        <v>680000</v>
      </c>
      <c r="F13" s="7">
        <f t="shared" si="0"/>
        <v>180000</v>
      </c>
    </row>
    <row r="15" spans="1:6">
      <c r="A15" t="s">
        <v>295</v>
      </c>
      <c r="C15" s="139">
        <v>0.12</v>
      </c>
    </row>
    <row r="17" spans="1:3">
      <c r="A17" t="s">
        <v>296</v>
      </c>
      <c r="C17" s="140">
        <f>NPV(C15,F4:F13)+F3</f>
        <v>155081.77708398347</v>
      </c>
    </row>
    <row r="19" spans="1:3">
      <c r="A19" t="s">
        <v>297</v>
      </c>
      <c r="C19" s="139">
        <f>IRR(F3:F13,0.1)</f>
        <v>0.20577985918086017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C12" sqref="C12"/>
    </sheetView>
  </sheetViews>
  <sheetFormatPr defaultRowHeight="14.4"/>
  <sheetData>
    <row r="1" spans="1:3" ht="15" thickBot="1">
      <c r="A1" s="1"/>
      <c r="B1" s="2" t="s">
        <v>0</v>
      </c>
      <c r="C1" s="3" t="s">
        <v>1</v>
      </c>
    </row>
    <row r="2" spans="1:3" ht="15" thickBot="1">
      <c r="A2" s="4">
        <v>40544</v>
      </c>
      <c r="B2" s="5">
        <v>100888</v>
      </c>
      <c r="C2" s="6">
        <v>57951</v>
      </c>
    </row>
    <row r="3" spans="1:3" ht="15" thickBot="1">
      <c r="A3" s="4">
        <v>40575</v>
      </c>
      <c r="B3" s="5">
        <v>125162</v>
      </c>
      <c r="C3" s="6">
        <v>47633</v>
      </c>
    </row>
    <row r="4" spans="1:3" ht="15" thickBot="1">
      <c r="A4" s="4">
        <v>40603</v>
      </c>
      <c r="B4" s="5">
        <v>139560</v>
      </c>
      <c r="C4" s="6">
        <v>50073</v>
      </c>
    </row>
    <row r="5" spans="1:3" ht="15" thickBot="1">
      <c r="A5" s="4">
        <v>40634</v>
      </c>
      <c r="B5" s="5">
        <v>145417</v>
      </c>
      <c r="C5" s="6">
        <v>59788</v>
      </c>
    </row>
    <row r="6" spans="1:3" ht="15" thickBot="1">
      <c r="A6" s="4">
        <v>40664</v>
      </c>
      <c r="B6" s="5">
        <v>121317</v>
      </c>
      <c r="C6" s="6">
        <v>52153</v>
      </c>
    </row>
    <row r="7" spans="1:3" ht="15" thickBot="1">
      <c r="A7" s="4">
        <v>40695</v>
      </c>
      <c r="B7" s="5">
        <v>106890</v>
      </c>
      <c r="C7" s="6">
        <v>57282</v>
      </c>
    </row>
    <row r="8" spans="1:3" ht="15" thickBot="1">
      <c r="A8" s="4">
        <v>40725</v>
      </c>
      <c r="B8" s="5">
        <v>148156</v>
      </c>
      <c r="C8" s="6">
        <v>72138</v>
      </c>
    </row>
    <row r="9" spans="1:3" ht="15" thickBot="1">
      <c r="A9" s="4">
        <v>40756</v>
      </c>
      <c r="B9" s="5">
        <v>146684</v>
      </c>
      <c r="C9" s="6">
        <v>86534</v>
      </c>
    </row>
    <row r="10" spans="1:3" ht="15" thickBot="1">
      <c r="A10" s="4">
        <v>40787</v>
      </c>
      <c r="B10" s="5">
        <v>144433</v>
      </c>
      <c r="C10" s="6">
        <v>76177</v>
      </c>
    </row>
    <row r="11" spans="1:3" ht="15" thickBot="1">
      <c r="A11" s="4">
        <v>40817</v>
      </c>
      <c r="B11" s="5">
        <v>163311</v>
      </c>
      <c r="C11" s="6">
        <v>68841</v>
      </c>
    </row>
    <row r="12" spans="1:3" ht="15" thickBot="1">
      <c r="A12" s="4">
        <v>40848</v>
      </c>
      <c r="B12" s="5">
        <v>132974</v>
      </c>
      <c r="C12" s="6">
        <v>58243</v>
      </c>
    </row>
    <row r="13" spans="1:3" ht="15" thickBot="1">
      <c r="A13" s="4">
        <v>40878</v>
      </c>
      <c r="B13" s="5">
        <v>136865</v>
      </c>
      <c r="C13" s="6">
        <v>67558</v>
      </c>
    </row>
    <row r="14" spans="1:3" ht="15" thickBot="1">
      <c r="A14" s="4">
        <v>40909</v>
      </c>
      <c r="B14" s="5">
        <v>115148</v>
      </c>
      <c r="C14" s="6">
        <v>52238</v>
      </c>
    </row>
    <row r="15" spans="1:3" ht="15" thickBot="1">
      <c r="A15" s="4">
        <v>40940</v>
      </c>
      <c r="B15" s="5">
        <v>124463</v>
      </c>
      <c r="C15" s="6">
        <v>48946</v>
      </c>
    </row>
    <row r="16" spans="1:3" ht="15" thickBot="1">
      <c r="A16" s="4">
        <v>40969</v>
      </c>
      <c r="B16" s="5">
        <v>147395</v>
      </c>
      <c r="C16" s="6">
        <v>45542</v>
      </c>
    </row>
    <row r="17" spans="1:3" ht="15" thickBot="1">
      <c r="A17" s="4">
        <v>41000</v>
      </c>
      <c r="B17" s="5">
        <v>136309</v>
      </c>
      <c r="C17" s="6">
        <v>64247</v>
      </c>
    </row>
    <row r="18" spans="1:3" ht="15" thickBot="1">
      <c r="A18" s="4">
        <v>41030</v>
      </c>
      <c r="B18" s="5">
        <v>122613</v>
      </c>
      <c r="C18" s="6">
        <v>60406</v>
      </c>
    </row>
    <row r="19" spans="1:3" ht="15" thickBot="1">
      <c r="A19" s="4">
        <v>41061</v>
      </c>
      <c r="B19" s="5">
        <v>135139</v>
      </c>
      <c r="C19" s="6">
        <v>60176</v>
      </c>
    </row>
    <row r="20" spans="1:3" ht="15" thickBot="1">
      <c r="A20" s="4">
        <v>41091</v>
      </c>
      <c r="B20" s="5">
        <v>136723</v>
      </c>
      <c r="C20" s="6">
        <v>75028</v>
      </c>
    </row>
    <row r="21" spans="1:3" ht="15" thickBot="1">
      <c r="A21" s="4">
        <v>41122</v>
      </c>
      <c r="B21" s="5">
        <v>139207</v>
      </c>
      <c r="C21" s="6">
        <v>73055</v>
      </c>
    </row>
    <row r="22" spans="1:3" ht="15" thickBot="1">
      <c r="A22" s="4">
        <v>41153</v>
      </c>
      <c r="B22" s="5">
        <v>132529</v>
      </c>
      <c r="C22" s="6">
        <v>57817</v>
      </c>
    </row>
    <row r="23" spans="1:3" ht="15" thickBot="1">
      <c r="A23" s="4">
        <v>41183</v>
      </c>
      <c r="B23" s="5">
        <v>162087</v>
      </c>
      <c r="C23" s="6">
        <v>48928</v>
      </c>
    </row>
    <row r="24" spans="1:3" ht="15" thickBot="1">
      <c r="A24" s="4">
        <v>41214</v>
      </c>
      <c r="B24" s="5">
        <v>134860</v>
      </c>
      <c r="C24" s="6">
        <v>37229</v>
      </c>
    </row>
    <row r="25" spans="1:3" ht="15" thickBot="1">
      <c r="A25" s="4">
        <v>41244</v>
      </c>
      <c r="B25" s="5">
        <v>129054</v>
      </c>
      <c r="C25" s="6">
        <v>55797</v>
      </c>
    </row>
    <row r="26" spans="1:3" ht="15" thickBot="1">
      <c r="A26" s="4">
        <v>41275</v>
      </c>
      <c r="B26" s="5">
        <v>113149</v>
      </c>
      <c r="C26" s="6">
        <v>46438</v>
      </c>
    </row>
    <row r="27" spans="1:3" ht="15" thickBot="1">
      <c r="A27" s="4">
        <v>41306</v>
      </c>
      <c r="B27" s="5">
        <v>122094</v>
      </c>
      <c r="C27" s="6">
        <v>39563</v>
      </c>
    </row>
    <row r="28" spans="1:3" ht="15" thickBot="1">
      <c r="A28" s="4">
        <v>41334</v>
      </c>
      <c r="B28" s="5">
        <v>148313</v>
      </c>
      <c r="C28" s="6">
        <v>45715</v>
      </c>
    </row>
    <row r="29" spans="1:3" ht="15" thickBot="1">
      <c r="A29" s="4">
        <v>41365</v>
      </c>
      <c r="B29" s="5">
        <v>140557</v>
      </c>
      <c r="C29" s="6">
        <v>43755</v>
      </c>
    </row>
    <row r="30" spans="1:3" ht="15" thickBot="1">
      <c r="A30" s="4">
        <v>41395</v>
      </c>
      <c r="B30" s="5">
        <v>135190</v>
      </c>
      <c r="C30" s="6">
        <v>50213</v>
      </c>
    </row>
    <row r="31" spans="1:3" ht="15" thickBot="1">
      <c r="A31" s="4">
        <v>41426</v>
      </c>
      <c r="B31" s="5">
        <v>133600</v>
      </c>
      <c r="C31" s="6">
        <v>58783</v>
      </c>
    </row>
    <row r="32" spans="1:3" ht="15" thickBot="1">
      <c r="A32" s="4">
        <v>41456</v>
      </c>
      <c r="B32" s="5">
        <v>144048</v>
      </c>
      <c r="C32" s="6">
        <v>73691</v>
      </c>
    </row>
    <row r="33" spans="1:3" ht="15" thickBot="1">
      <c r="A33" s="4">
        <v>41487</v>
      </c>
      <c r="B33" s="5">
        <v>148225</v>
      </c>
      <c r="C33" s="6">
        <v>76460</v>
      </c>
    </row>
    <row r="34" spans="1:3" ht="15" thickBot="1">
      <c r="A34" s="4">
        <v>41518</v>
      </c>
      <c r="B34" s="5">
        <v>136739</v>
      </c>
      <c r="C34" s="6">
        <v>62557</v>
      </c>
    </row>
    <row r="35" spans="1:3" ht="15" thickBot="1">
      <c r="A35" s="4">
        <v>41548</v>
      </c>
      <c r="B35" s="5">
        <v>162945</v>
      </c>
      <c r="C35" s="6">
        <v>58243</v>
      </c>
    </row>
    <row r="36" spans="1:3" ht="15" thickBot="1">
      <c r="A36" s="4">
        <v>41579</v>
      </c>
      <c r="B36" s="5">
        <v>135803</v>
      </c>
      <c r="C36" s="6">
        <v>49393</v>
      </c>
    </row>
    <row r="37" spans="1:3" ht="15" thickBot="1">
      <c r="A37" s="4">
        <v>41609</v>
      </c>
      <c r="B37" s="5">
        <v>140249</v>
      </c>
      <c r="C37" s="6">
        <v>62261</v>
      </c>
    </row>
    <row r="38" spans="1:3" ht="15" thickBot="1">
      <c r="A38" s="4">
        <v>41640</v>
      </c>
      <c r="B38" s="5">
        <v>130537</v>
      </c>
      <c r="C38" s="6">
        <v>44438</v>
      </c>
    </row>
    <row r="39" spans="1:3" ht="15" thickBot="1">
      <c r="A39" s="4">
        <v>41671</v>
      </c>
      <c r="B39" s="5">
        <v>127675</v>
      </c>
      <c r="C39" s="6">
        <v>36679</v>
      </c>
    </row>
    <row r="40" spans="1:3" ht="15" thickBot="1">
      <c r="A40" s="4">
        <v>41699</v>
      </c>
      <c r="B40" s="5">
        <v>148517</v>
      </c>
      <c r="C40" s="6">
        <v>38074</v>
      </c>
    </row>
    <row r="41" spans="1:3" ht="15" thickBot="1">
      <c r="A41" s="4">
        <v>41730</v>
      </c>
      <c r="B41" s="5">
        <v>162088</v>
      </c>
      <c r="C41" s="6">
        <v>50704</v>
      </c>
    </row>
    <row r="42" spans="1:3" ht="15" thickBot="1">
      <c r="A42" s="4">
        <v>41760</v>
      </c>
      <c r="B42" s="5">
        <v>146408</v>
      </c>
      <c r="C42" s="6">
        <v>42175</v>
      </c>
    </row>
    <row r="43" spans="1:3" ht="15" thickBot="1">
      <c r="A43" s="4">
        <v>41791</v>
      </c>
      <c r="B43" s="5">
        <v>136609</v>
      </c>
      <c r="C43" s="6">
        <v>39596</v>
      </c>
    </row>
    <row r="44" spans="1:3" ht="15" thickBot="1">
      <c r="A44" s="4">
        <v>41821</v>
      </c>
      <c r="B44" s="5">
        <v>144506</v>
      </c>
      <c r="C44" s="6">
        <v>65739</v>
      </c>
    </row>
    <row r="45" spans="1:3" ht="15" thickBot="1">
      <c r="A45" s="4">
        <v>41852</v>
      </c>
      <c r="B45" s="5">
        <v>168431</v>
      </c>
      <c r="C45" s="6">
        <v>78275</v>
      </c>
    </row>
    <row r="46" spans="1:3" ht="15" thickBot="1">
      <c r="A46" s="4">
        <v>41883</v>
      </c>
      <c r="B46" s="5">
        <v>158895</v>
      </c>
      <c r="C46" s="6">
        <v>62015</v>
      </c>
    </row>
    <row r="47" spans="1:3" ht="15" thickBot="1">
      <c r="A47" s="4">
        <v>41913</v>
      </c>
      <c r="B47" s="5">
        <v>184783</v>
      </c>
      <c r="C47" s="6">
        <v>51684</v>
      </c>
    </row>
    <row r="48" spans="1:3" ht="15" thickBot="1">
      <c r="A48" s="4">
        <v>41944</v>
      </c>
      <c r="B48" s="5">
        <v>135795</v>
      </c>
      <c r="C48" s="6">
        <v>41020</v>
      </c>
    </row>
    <row r="49" spans="1:3" ht="15" thickBot="1">
      <c r="A49" s="4">
        <v>41974</v>
      </c>
      <c r="B49" s="5">
        <v>140327</v>
      </c>
      <c r="C49" s="6">
        <v>51353</v>
      </c>
    </row>
    <row r="50" spans="1:3" ht="15" thickBot="1">
      <c r="A50" s="4">
        <v>42005</v>
      </c>
      <c r="B50" s="5">
        <v>136212</v>
      </c>
      <c r="C50" s="6">
        <v>45038</v>
      </c>
    </row>
    <row r="51" spans="1:3" ht="15" thickBot="1">
      <c r="A51" s="4">
        <v>42036</v>
      </c>
      <c r="B51" s="5">
        <v>129295</v>
      </c>
      <c r="C51" s="6">
        <v>46946</v>
      </c>
    </row>
    <row r="52" spans="1:3" ht="15" thickBot="1">
      <c r="A52" s="4">
        <v>42064</v>
      </c>
      <c r="B52" s="5">
        <v>162060</v>
      </c>
      <c r="C52" s="6">
        <v>40827</v>
      </c>
    </row>
    <row r="53" spans="1:3" ht="15" thickBot="1">
      <c r="A53" s="4">
        <v>42095</v>
      </c>
      <c r="B53" s="5">
        <v>143447</v>
      </c>
      <c r="C53" s="6">
        <v>47810</v>
      </c>
    </row>
    <row r="54" spans="1:3" ht="15" thickBot="1">
      <c r="A54" s="4">
        <v>42125</v>
      </c>
      <c r="B54" s="5">
        <v>142013</v>
      </c>
      <c r="C54" s="6">
        <v>49691</v>
      </c>
    </row>
    <row r="55" spans="1:3" ht="15" thickBot="1">
      <c r="A55" s="4">
        <v>42156</v>
      </c>
      <c r="B55" s="5">
        <v>139344</v>
      </c>
      <c r="C55" s="6">
        <v>53063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7" sqref="D7"/>
    </sheetView>
  </sheetViews>
  <sheetFormatPr defaultRowHeight="14.4"/>
  <cols>
    <col min="2" max="4" width="10.33203125" bestFit="1" customWidth="1"/>
  </cols>
  <sheetData>
    <row r="1" spans="1:4">
      <c r="A1" t="s">
        <v>2</v>
      </c>
      <c r="B1" t="s">
        <v>3</v>
      </c>
      <c r="C1" t="s">
        <v>4</v>
      </c>
      <c r="D1" t="s">
        <v>5</v>
      </c>
    </row>
    <row r="2" spans="1:4">
      <c r="A2">
        <v>201101</v>
      </c>
      <c r="B2" s="7">
        <v>43369</v>
      </c>
      <c r="C2" s="7">
        <v>31128</v>
      </c>
      <c r="D2" s="7">
        <v>52977</v>
      </c>
    </row>
    <row r="3" spans="1:4">
      <c r="A3">
        <v>201102</v>
      </c>
      <c r="B3" s="7">
        <v>39947</v>
      </c>
      <c r="C3" s="7">
        <v>30714</v>
      </c>
      <c r="D3" s="7">
        <v>60146</v>
      </c>
    </row>
    <row r="4" spans="1:4">
      <c r="A4">
        <v>201103</v>
      </c>
      <c r="B4" s="7">
        <v>66906</v>
      </c>
      <c r="C4" s="7">
        <v>36196</v>
      </c>
      <c r="D4" s="7">
        <v>65661</v>
      </c>
    </row>
    <row r="5" spans="1:4">
      <c r="A5">
        <v>201104</v>
      </c>
      <c r="B5" s="7">
        <v>59243</v>
      </c>
      <c r="C5" s="7">
        <v>38577</v>
      </c>
      <c r="D5" s="7">
        <v>61542</v>
      </c>
    </row>
    <row r="6" spans="1:4">
      <c r="A6">
        <v>201105</v>
      </c>
      <c r="B6" s="7">
        <v>56617</v>
      </c>
      <c r="C6" s="7">
        <v>33519</v>
      </c>
      <c r="D6" s="7">
        <v>65184</v>
      </c>
    </row>
    <row r="7" spans="1:4">
      <c r="A7">
        <v>201106</v>
      </c>
      <c r="B7" s="7">
        <v>58881</v>
      </c>
      <c r="C7" s="7">
        <v>36565</v>
      </c>
      <c r="D7" s="7">
        <v>67594</v>
      </c>
    </row>
    <row r="8" spans="1:4">
      <c r="A8">
        <v>201107</v>
      </c>
      <c r="B8" s="7">
        <v>56632</v>
      </c>
      <c r="C8" s="7">
        <v>41639</v>
      </c>
      <c r="D8" s="7">
        <v>63788</v>
      </c>
    </row>
    <row r="9" spans="1:4">
      <c r="A9">
        <v>201108</v>
      </c>
      <c r="B9" s="7">
        <v>63084</v>
      </c>
      <c r="C9" s="7">
        <v>48015</v>
      </c>
      <c r="D9" s="7">
        <v>51771</v>
      </c>
    </row>
    <row r="10" spans="1:4">
      <c r="A10">
        <v>201109</v>
      </c>
      <c r="B10" s="7">
        <v>48863</v>
      </c>
      <c r="C10" s="7">
        <v>40884</v>
      </c>
      <c r="D10" s="7">
        <v>62624</v>
      </c>
    </row>
    <row r="11" spans="1:4">
      <c r="A11">
        <v>201110</v>
      </c>
      <c r="B11" s="7">
        <v>46779</v>
      </c>
      <c r="C11" s="7">
        <v>33523</v>
      </c>
      <c r="D11" s="7">
        <v>67056</v>
      </c>
    </row>
    <row r="12" spans="1:4">
      <c r="A12">
        <v>201111</v>
      </c>
      <c r="B12" s="7">
        <v>42603</v>
      </c>
      <c r="C12" s="7">
        <v>27511</v>
      </c>
      <c r="D12" s="7">
        <v>70018</v>
      </c>
    </row>
    <row r="13" spans="1:4">
      <c r="A13">
        <v>201112</v>
      </c>
      <c r="B13" s="7">
        <v>44833</v>
      </c>
      <c r="C13" s="7">
        <v>40729</v>
      </c>
      <c r="D13" s="7">
        <v>62779</v>
      </c>
    </row>
    <row r="14" spans="1:4">
      <c r="A14">
        <v>201201</v>
      </c>
      <c r="B14" s="7">
        <v>37965</v>
      </c>
      <c r="C14" s="7">
        <v>25738</v>
      </c>
      <c r="D14" s="7">
        <v>59170</v>
      </c>
    </row>
    <row r="15" spans="1:4">
      <c r="A15">
        <v>201202</v>
      </c>
      <c r="B15" s="7">
        <v>35525</v>
      </c>
      <c r="C15" s="7">
        <v>31064</v>
      </c>
      <c r="D15" s="7">
        <v>59291</v>
      </c>
    </row>
    <row r="16" spans="1:4">
      <c r="A16">
        <v>201203</v>
      </c>
      <c r="B16" s="7">
        <v>42829</v>
      </c>
      <c r="C16" s="7">
        <v>30248</v>
      </c>
      <c r="D16" s="7">
        <v>66838</v>
      </c>
    </row>
    <row r="17" spans="1:4">
      <c r="A17">
        <v>201204</v>
      </c>
      <c r="B17" s="7">
        <v>44618</v>
      </c>
      <c r="C17" s="7">
        <v>38125</v>
      </c>
      <c r="D17" s="7">
        <v>57556</v>
      </c>
    </row>
    <row r="18" spans="1:4">
      <c r="A18">
        <v>201205</v>
      </c>
      <c r="B18" s="7">
        <v>51241</v>
      </c>
      <c r="C18" s="7">
        <v>33686</v>
      </c>
      <c r="D18" s="7">
        <v>61873</v>
      </c>
    </row>
    <row r="19" spans="1:4">
      <c r="A19">
        <v>201206</v>
      </c>
      <c r="B19" s="7">
        <v>50426</v>
      </c>
      <c r="C19" s="7">
        <v>36626</v>
      </c>
      <c r="D19" s="7">
        <v>60211</v>
      </c>
    </row>
    <row r="20" spans="1:4">
      <c r="A20">
        <v>201207</v>
      </c>
      <c r="B20" s="7">
        <v>56982</v>
      </c>
      <c r="C20" s="7">
        <v>45070</v>
      </c>
      <c r="D20" s="7">
        <v>55949</v>
      </c>
    </row>
    <row r="21" spans="1:4">
      <c r="A21">
        <v>201208</v>
      </c>
      <c r="B21" s="7">
        <v>57671</v>
      </c>
      <c r="C21" s="7">
        <v>47683</v>
      </c>
      <c r="D21" s="7">
        <v>39955</v>
      </c>
    </row>
    <row r="22" spans="1:4">
      <c r="A22">
        <v>201209</v>
      </c>
      <c r="B22" s="7">
        <v>47600</v>
      </c>
      <c r="C22" s="7">
        <v>35277</v>
      </c>
      <c r="D22" s="7">
        <v>47422</v>
      </c>
    </row>
    <row r="23" spans="1:4">
      <c r="A23">
        <v>201210</v>
      </c>
      <c r="B23" s="7">
        <v>47946</v>
      </c>
      <c r="C23" s="7">
        <v>32810</v>
      </c>
      <c r="D23" s="7">
        <v>54491</v>
      </c>
    </row>
    <row r="24" spans="1:4">
      <c r="A24">
        <v>201211</v>
      </c>
      <c r="B24" s="7">
        <v>44990</v>
      </c>
      <c r="C24" s="7">
        <v>29943</v>
      </c>
      <c r="D24" s="7">
        <v>52745</v>
      </c>
    </row>
    <row r="25" spans="1:4">
      <c r="A25">
        <v>201212</v>
      </c>
      <c r="B25" s="7">
        <v>55016</v>
      </c>
      <c r="C25" s="7">
        <v>37119</v>
      </c>
      <c r="D25" s="7">
        <v>47867</v>
      </c>
    </row>
    <row r="26" spans="1:4">
      <c r="A26">
        <v>201301</v>
      </c>
      <c r="B26" s="7">
        <v>50343</v>
      </c>
      <c r="C26" s="7">
        <v>34301</v>
      </c>
      <c r="D26" s="7">
        <v>46949</v>
      </c>
    </row>
    <row r="27" spans="1:4">
      <c r="A27">
        <v>201302</v>
      </c>
      <c r="B27" s="7">
        <v>57671</v>
      </c>
      <c r="C27" s="7">
        <v>35988</v>
      </c>
      <c r="D27" s="7">
        <v>44634</v>
      </c>
    </row>
    <row r="28" spans="1:4">
      <c r="A28">
        <v>201303</v>
      </c>
      <c r="B28" s="7">
        <v>63970</v>
      </c>
      <c r="C28" s="7">
        <v>44583</v>
      </c>
      <c r="D28" s="7">
        <v>51003</v>
      </c>
    </row>
    <row r="29" spans="1:4">
      <c r="A29">
        <v>201304</v>
      </c>
      <c r="B29" s="7">
        <v>53200</v>
      </c>
      <c r="C29" s="7">
        <v>31164</v>
      </c>
      <c r="D29" s="7">
        <v>50533</v>
      </c>
    </row>
    <row r="30" spans="1:4">
      <c r="A30">
        <v>201305</v>
      </c>
      <c r="B30" s="7">
        <v>61915</v>
      </c>
      <c r="C30" s="7">
        <v>40086</v>
      </c>
      <c r="D30" s="7">
        <v>51628</v>
      </c>
    </row>
    <row r="31" spans="1:4">
      <c r="A31">
        <v>201306</v>
      </c>
      <c r="B31" s="7">
        <v>73159</v>
      </c>
      <c r="C31" s="7">
        <v>40141</v>
      </c>
      <c r="D31" s="7">
        <v>50353</v>
      </c>
    </row>
    <row r="32" spans="1:4">
      <c r="A32">
        <v>201307</v>
      </c>
      <c r="B32" s="7">
        <v>72807</v>
      </c>
      <c r="C32" s="7">
        <v>49126</v>
      </c>
      <c r="D32" s="7">
        <v>46903</v>
      </c>
    </row>
    <row r="33" spans="1:4">
      <c r="A33">
        <v>201308</v>
      </c>
      <c r="B33" s="7">
        <v>76970</v>
      </c>
      <c r="C33" s="7">
        <v>52226</v>
      </c>
      <c r="D33" s="7">
        <v>33615</v>
      </c>
    </row>
    <row r="34" spans="1:4">
      <c r="A34">
        <v>201309</v>
      </c>
      <c r="B34" s="7">
        <v>61069</v>
      </c>
      <c r="C34" s="7">
        <v>41640</v>
      </c>
      <c r="D34" s="7">
        <v>44892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2" sqref="G12"/>
    </sheetView>
  </sheetViews>
  <sheetFormatPr defaultRowHeight="14.4"/>
  <sheetData>
    <row r="1" spans="1:8">
      <c r="A1" t="s">
        <v>6</v>
      </c>
    </row>
    <row r="3" spans="1:8">
      <c r="A3" t="s">
        <v>7</v>
      </c>
    </row>
    <row r="4" spans="1:8" ht="15" thickBot="1"/>
    <row r="5" spans="1:8">
      <c r="A5" s="8"/>
      <c r="B5" s="9" t="s">
        <v>8</v>
      </c>
      <c r="C5" s="9" t="s">
        <v>9</v>
      </c>
      <c r="D5" s="9" t="s">
        <v>10</v>
      </c>
      <c r="E5" s="10"/>
      <c r="F5" s="11" t="s">
        <v>8</v>
      </c>
      <c r="G5" s="11" t="s">
        <v>9</v>
      </c>
      <c r="H5" s="12" t="s">
        <v>10</v>
      </c>
    </row>
    <row r="6" spans="1:8">
      <c r="A6" s="13" t="s">
        <v>11</v>
      </c>
      <c r="B6" s="14" t="s">
        <v>12</v>
      </c>
      <c r="C6" s="15" t="s">
        <v>12</v>
      </c>
      <c r="D6" s="15" t="s">
        <v>12</v>
      </c>
      <c r="E6" s="16"/>
      <c r="F6" s="17" t="s">
        <v>13</v>
      </c>
      <c r="G6" s="18" t="s">
        <v>13</v>
      </c>
      <c r="H6" s="19" t="s">
        <v>13</v>
      </c>
    </row>
    <row r="7" spans="1:8">
      <c r="A7" s="13" t="s">
        <v>14</v>
      </c>
      <c r="B7" s="20">
        <v>83.3</v>
      </c>
      <c r="C7" s="20">
        <v>6.1</v>
      </c>
      <c r="D7" s="20">
        <v>10.6</v>
      </c>
      <c r="E7" s="16"/>
      <c r="F7" s="21">
        <v>77.400000000000006</v>
      </c>
      <c r="G7" s="21">
        <v>7.4</v>
      </c>
      <c r="H7" s="22">
        <v>15.2</v>
      </c>
    </row>
    <row r="8" spans="1:8">
      <c r="A8" s="13" t="s">
        <v>15</v>
      </c>
      <c r="B8" s="20">
        <v>82.4</v>
      </c>
      <c r="C8" s="20">
        <v>6.3</v>
      </c>
      <c r="D8" s="20">
        <v>11.3</v>
      </c>
      <c r="E8" s="16"/>
      <c r="F8" s="21">
        <v>80</v>
      </c>
      <c r="G8" s="21">
        <v>10.199999999999999</v>
      </c>
      <c r="H8" s="22">
        <v>9.8000000000000007</v>
      </c>
    </row>
    <row r="9" spans="1:8">
      <c r="A9" s="13" t="s">
        <v>16</v>
      </c>
      <c r="B9" s="20">
        <v>85.4</v>
      </c>
      <c r="C9" s="20">
        <v>5.4</v>
      </c>
      <c r="D9" s="20">
        <v>9.1</v>
      </c>
      <c r="E9" s="16"/>
      <c r="F9" s="21">
        <v>85.7</v>
      </c>
      <c r="G9" s="21">
        <v>8.5</v>
      </c>
      <c r="H9" s="22">
        <v>5.8</v>
      </c>
    </row>
    <row r="10" spans="1:8">
      <c r="A10" s="13" t="s">
        <v>17</v>
      </c>
      <c r="B10" s="20">
        <v>64</v>
      </c>
      <c r="C10" s="20">
        <v>3.6</v>
      </c>
      <c r="D10" s="20">
        <v>32.4</v>
      </c>
      <c r="E10" s="16"/>
      <c r="F10" s="21">
        <v>81.3</v>
      </c>
      <c r="G10" s="21">
        <v>0.9</v>
      </c>
      <c r="H10" s="22">
        <v>17.8</v>
      </c>
    </row>
    <row r="11" spans="1:8">
      <c r="A11" s="13" t="s">
        <v>18</v>
      </c>
      <c r="B11" s="20">
        <v>60.5</v>
      </c>
      <c r="C11" s="20">
        <v>14.7</v>
      </c>
      <c r="D11" s="20">
        <v>24.8</v>
      </c>
      <c r="E11" s="16"/>
      <c r="F11" s="21">
        <v>67.5</v>
      </c>
      <c r="G11" s="21">
        <v>10.199999999999999</v>
      </c>
      <c r="H11" s="22">
        <v>22.3</v>
      </c>
    </row>
    <row r="12" spans="1:8">
      <c r="A12" s="13" t="s">
        <v>19</v>
      </c>
      <c r="B12" s="20">
        <v>80.2</v>
      </c>
      <c r="C12" s="20">
        <v>6.9</v>
      </c>
      <c r="D12" s="20">
        <v>12.9</v>
      </c>
      <c r="E12" s="16"/>
      <c r="F12" s="21">
        <v>80.400000000000006</v>
      </c>
      <c r="G12" s="21">
        <v>6.3</v>
      </c>
      <c r="H12" s="22">
        <v>13.3</v>
      </c>
    </row>
    <row r="13" spans="1:8">
      <c r="A13" s="13" t="s">
        <v>20</v>
      </c>
      <c r="B13" s="20">
        <v>41.3</v>
      </c>
      <c r="C13" s="20">
        <v>30.6</v>
      </c>
      <c r="D13" s="20">
        <v>28.1</v>
      </c>
      <c r="E13" s="16"/>
      <c r="F13" s="21">
        <v>79.599999999999994</v>
      </c>
      <c r="G13" s="21">
        <v>6.2</v>
      </c>
      <c r="H13" s="22">
        <v>14.1</v>
      </c>
    </row>
    <row r="14" spans="1:8">
      <c r="A14" s="13" t="s">
        <v>21</v>
      </c>
      <c r="B14" s="20">
        <v>62.7</v>
      </c>
      <c r="C14" s="20">
        <v>6.7</v>
      </c>
      <c r="D14" s="20">
        <v>30.6</v>
      </c>
      <c r="E14" s="16"/>
      <c r="F14" s="21">
        <v>86.3</v>
      </c>
      <c r="G14" s="21">
        <v>2.2999999999999998</v>
      </c>
      <c r="H14" s="22">
        <v>11.4</v>
      </c>
    </row>
    <row r="15" spans="1:8">
      <c r="A15" s="13" t="s">
        <v>1</v>
      </c>
      <c r="B15" s="20">
        <v>78.099999999999994</v>
      </c>
      <c r="C15" s="20">
        <v>6.9</v>
      </c>
      <c r="D15" s="20">
        <v>14.9</v>
      </c>
      <c r="E15" s="16"/>
      <c r="F15" s="21">
        <v>80.7</v>
      </c>
      <c r="G15" s="21">
        <v>6.1</v>
      </c>
      <c r="H15" s="22">
        <v>13.2</v>
      </c>
    </row>
    <row r="16" spans="1:8">
      <c r="A16" s="13" t="s">
        <v>22</v>
      </c>
      <c r="B16" s="20">
        <v>84.1</v>
      </c>
      <c r="C16" s="20">
        <v>6.5</v>
      </c>
      <c r="D16" s="20">
        <v>9.5</v>
      </c>
      <c r="E16" s="16"/>
      <c r="F16" s="21">
        <v>84</v>
      </c>
      <c r="G16" s="21">
        <v>9.3000000000000007</v>
      </c>
      <c r="H16" s="22">
        <v>6.8</v>
      </c>
    </row>
    <row r="17" spans="1:8">
      <c r="A17" s="13" t="s">
        <v>23</v>
      </c>
      <c r="B17" s="20">
        <v>82.1</v>
      </c>
      <c r="C17" s="20">
        <v>14.2</v>
      </c>
      <c r="D17" s="20">
        <v>3.7</v>
      </c>
      <c r="E17" s="16"/>
      <c r="F17" s="21">
        <v>77.8</v>
      </c>
      <c r="G17" s="21">
        <v>17.100000000000001</v>
      </c>
      <c r="H17" s="22">
        <v>5.0999999999999996</v>
      </c>
    </row>
    <row r="18" spans="1:8">
      <c r="A18" s="13" t="s">
        <v>24</v>
      </c>
      <c r="B18" s="20">
        <v>27.5</v>
      </c>
      <c r="C18" s="20">
        <v>5.0999999999999996</v>
      </c>
      <c r="D18" s="20">
        <v>67.400000000000006</v>
      </c>
      <c r="E18" s="16"/>
      <c r="F18" s="21">
        <v>63.7</v>
      </c>
      <c r="G18" s="21">
        <v>1.4</v>
      </c>
      <c r="H18" s="22">
        <v>34.9</v>
      </c>
    </row>
    <row r="19" spans="1:8" ht="15" thickBot="1">
      <c r="A19" s="23" t="s">
        <v>25</v>
      </c>
      <c r="B19" s="24">
        <v>88</v>
      </c>
      <c r="C19" s="24">
        <v>5</v>
      </c>
      <c r="D19" s="24">
        <v>7</v>
      </c>
      <c r="E19" s="25"/>
      <c r="F19" s="26">
        <v>86</v>
      </c>
      <c r="G19" s="26">
        <v>8.4</v>
      </c>
      <c r="H19" s="27">
        <v>5.7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G7" sqref="G7"/>
    </sheetView>
  </sheetViews>
  <sheetFormatPr defaultRowHeight="14.4"/>
  <cols>
    <col min="3" max="3" width="13.109375" bestFit="1" customWidth="1"/>
    <col min="5" max="5" width="11.6640625" bestFit="1" customWidth="1"/>
    <col min="6" max="6" width="11.6640625" customWidth="1"/>
    <col min="7" max="7" width="13.44140625" customWidth="1"/>
  </cols>
  <sheetData>
    <row r="2" spans="2:7" ht="28.8">
      <c r="C2" s="28" t="s">
        <v>26</v>
      </c>
      <c r="D2" s="28" t="s">
        <v>27</v>
      </c>
      <c r="E2" s="28" t="s">
        <v>28</v>
      </c>
      <c r="F2" s="28" t="s">
        <v>29</v>
      </c>
      <c r="G2" s="28" t="s">
        <v>30</v>
      </c>
    </row>
    <row r="3" spans="2:7">
      <c r="B3" s="29">
        <v>2000</v>
      </c>
      <c r="C3" s="30">
        <v>22.419412076014662</v>
      </c>
      <c r="D3" s="31">
        <v>0.92359999999999998</v>
      </c>
      <c r="E3" s="32">
        <f>C3/D3</f>
        <v>24.27394118234589</v>
      </c>
      <c r="F3" s="32">
        <v>100</v>
      </c>
      <c r="G3" s="32">
        <f>E3*$F$17/F3</f>
        <v>32.315785500605458</v>
      </c>
    </row>
    <row r="4" spans="2:7">
      <c r="B4" s="29">
        <v>2001</v>
      </c>
      <c r="C4" s="30">
        <v>19.117259865289803</v>
      </c>
      <c r="D4" s="31">
        <v>0.89559999999999995</v>
      </c>
      <c r="E4" s="32">
        <f t="shared" ref="E4:E17" si="0">C4/D4</f>
        <v>21.345756883977003</v>
      </c>
      <c r="F4" s="32">
        <v>102.79</v>
      </c>
      <c r="G4" s="32">
        <f t="shared" ref="G4:G17" si="1">E4*$F$17/F4</f>
        <v>27.646178910922476</v>
      </c>
    </row>
    <row r="5" spans="2:7">
      <c r="B5" s="29">
        <v>2002</v>
      </c>
      <c r="C5" s="30">
        <v>18.104599854000845</v>
      </c>
      <c r="D5" s="31">
        <v>0.9456</v>
      </c>
      <c r="E5" s="32">
        <f t="shared" si="0"/>
        <v>19.146150437818154</v>
      </c>
      <c r="F5" s="32">
        <v>105.318634</v>
      </c>
      <c r="G5" s="32">
        <f t="shared" si="1"/>
        <v>24.201967360863716</v>
      </c>
    </row>
    <row r="6" spans="2:7">
      <c r="B6" s="29">
        <v>2003</v>
      </c>
      <c r="C6" s="30">
        <v>21.811816069241289</v>
      </c>
      <c r="D6" s="31">
        <v>1.1312</v>
      </c>
      <c r="E6" s="32">
        <f t="shared" si="0"/>
        <v>19.282015619909203</v>
      </c>
      <c r="F6" s="32">
        <v>108.13064152779999</v>
      </c>
      <c r="G6" s="32">
        <f t="shared" si="1"/>
        <v>23.739855558713295</v>
      </c>
    </row>
    <row r="7" spans="2:7">
      <c r="B7" s="29">
        <v>2004</v>
      </c>
      <c r="C7" s="30">
        <v>30.377598903861582</v>
      </c>
      <c r="D7" s="31">
        <v>1.2439</v>
      </c>
      <c r="E7" s="32">
        <f t="shared" si="0"/>
        <v>24.421254846741363</v>
      </c>
      <c r="F7" s="32">
        <v>110.52032870556438</v>
      </c>
      <c r="G7" s="32">
        <f t="shared" si="1"/>
        <v>29.417125229987569</v>
      </c>
    </row>
    <row r="8" spans="2:7">
      <c r="B8" s="29">
        <v>2005</v>
      </c>
      <c r="C8" s="30">
        <v>45.177845112330417</v>
      </c>
      <c r="D8" s="31">
        <v>1.2441</v>
      </c>
      <c r="E8" s="32">
        <f t="shared" si="0"/>
        <v>36.31367664362223</v>
      </c>
      <c r="F8" s="32">
        <v>112.70863121393457</v>
      </c>
      <c r="G8" s="32">
        <f t="shared" si="1"/>
        <v>42.893103262820013</v>
      </c>
    </row>
    <row r="9" spans="2:7">
      <c r="B9" s="29">
        <v>2006</v>
      </c>
      <c r="C9" s="30">
        <v>50.740870869998226</v>
      </c>
      <c r="D9" s="31">
        <v>1.2556</v>
      </c>
      <c r="E9" s="32">
        <f t="shared" si="0"/>
        <v>40.411652492830697</v>
      </c>
      <c r="F9" s="32">
        <v>115.06424160630579</v>
      </c>
      <c r="G9" s="32">
        <f t="shared" si="1"/>
        <v>46.756355488792742</v>
      </c>
    </row>
    <row r="10" spans="2:7">
      <c r="B10" s="29">
        <v>2007</v>
      </c>
      <c r="C10" s="30">
        <v>56.266472235944484</v>
      </c>
      <c r="D10" s="31">
        <v>1.3705000000000001</v>
      </c>
      <c r="E10" s="32">
        <f t="shared" si="0"/>
        <v>41.055433955450191</v>
      </c>
      <c r="F10" s="32">
        <v>117.16991722770118</v>
      </c>
      <c r="G10" s="32">
        <f t="shared" si="1"/>
        <v>46.647561438487145</v>
      </c>
    </row>
    <row r="11" spans="2:7">
      <c r="B11" s="29">
        <v>2008</v>
      </c>
      <c r="C11" s="30">
        <v>78.238993046107737</v>
      </c>
      <c r="D11" s="31">
        <v>1.4708000000000001</v>
      </c>
      <c r="E11" s="32">
        <f t="shared" si="0"/>
        <v>53.194855212202697</v>
      </c>
      <c r="F11" s="32">
        <v>121.09510945482917</v>
      </c>
      <c r="G11" s="32">
        <f t="shared" si="1"/>
        <v>58.481357963241663</v>
      </c>
    </row>
    <row r="12" spans="2:7">
      <c r="B12" s="29">
        <v>2009</v>
      </c>
      <c r="C12" s="30">
        <v>43.832768445161811</v>
      </c>
      <c r="D12" s="31">
        <v>1.3948</v>
      </c>
      <c r="E12" s="32">
        <f t="shared" si="0"/>
        <v>31.425844884687272</v>
      </c>
      <c r="F12" s="32">
        <v>122.03965130857684</v>
      </c>
      <c r="G12" s="32">
        <f t="shared" si="1"/>
        <v>34.28154811614499</v>
      </c>
    </row>
    <row r="13" spans="2:7">
      <c r="B13" s="29">
        <v>2010</v>
      </c>
      <c r="C13" s="30">
        <v>56.693550588531593</v>
      </c>
      <c r="D13" s="31">
        <v>1.3257000000000001</v>
      </c>
      <c r="E13" s="32">
        <f t="shared" si="0"/>
        <v>42.764992523596284</v>
      </c>
      <c r="F13" s="32">
        <v>123.89465400846721</v>
      </c>
      <c r="G13" s="32">
        <f t="shared" si="1"/>
        <v>45.952617558738204</v>
      </c>
    </row>
    <row r="14" spans="2:7">
      <c r="B14" s="29">
        <v>2011</v>
      </c>
      <c r="C14" s="30">
        <v>79.148185621460627</v>
      </c>
      <c r="D14" s="31">
        <v>1.3919999999999999</v>
      </c>
      <c r="E14" s="32">
        <f t="shared" si="0"/>
        <v>56.859328751049304</v>
      </c>
      <c r="F14" s="32">
        <v>127.33892538990261</v>
      </c>
      <c r="G14" s="32">
        <f t="shared" si="1"/>
        <v>59.444950441636053</v>
      </c>
    </row>
    <row r="15" spans="2:7">
      <c r="B15" s="29">
        <v>2012</v>
      </c>
      <c r="C15" s="30">
        <v>80.74422585664432</v>
      </c>
      <c r="D15" s="31">
        <v>1.2847999999999999</v>
      </c>
      <c r="E15" s="32">
        <f t="shared" si="0"/>
        <v>62.845754869741846</v>
      </c>
      <c r="F15" s="32">
        <v>131.21002872175566</v>
      </c>
      <c r="G15" s="32">
        <f t="shared" si="1"/>
        <v>63.765143014542659</v>
      </c>
    </row>
    <row r="16" spans="2:7">
      <c r="B16" s="29">
        <v>2013</v>
      </c>
      <c r="C16" s="30">
        <v>77.228534469625913</v>
      </c>
      <c r="D16" s="31">
        <v>1.3281000000000001</v>
      </c>
      <c r="E16" s="32">
        <f t="shared" si="0"/>
        <v>58.149638182084111</v>
      </c>
      <c r="F16" s="32">
        <v>132.81079107216107</v>
      </c>
      <c r="G16" s="32">
        <f t="shared" si="1"/>
        <v>58.289197313721111</v>
      </c>
    </row>
    <row r="17" spans="2:7">
      <c r="B17" s="29">
        <v>2014</v>
      </c>
      <c r="C17" s="30">
        <v>71.234027489756713</v>
      </c>
      <c r="D17" s="31">
        <v>1.3285</v>
      </c>
      <c r="E17" s="32">
        <f t="shared" si="0"/>
        <v>53.619892728458197</v>
      </c>
      <c r="F17" s="32">
        <v>133.12953697073425</v>
      </c>
      <c r="G17" s="32">
        <f t="shared" si="1"/>
        <v>53.619892728458197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1" sqref="E11"/>
    </sheetView>
  </sheetViews>
  <sheetFormatPr defaultRowHeight="14.4"/>
  <cols>
    <col min="2" max="2" width="10" bestFit="1" customWidth="1"/>
  </cols>
  <sheetData>
    <row r="1" spans="1:5" ht="40.200000000000003">
      <c r="B1" s="33" t="s">
        <v>31</v>
      </c>
      <c r="D1" s="34" t="s">
        <v>32</v>
      </c>
    </row>
    <row r="2" spans="1:5">
      <c r="A2">
        <v>2002</v>
      </c>
      <c r="B2" s="35">
        <v>1719072.5</v>
      </c>
      <c r="D2" s="35">
        <v>36799.570585077839</v>
      </c>
    </row>
    <row r="3" spans="1:5">
      <c r="A3">
        <v>2003</v>
      </c>
      <c r="B3" s="35">
        <v>1752738.2</v>
      </c>
      <c r="C3" s="36">
        <f t="shared" ref="C3:C14" si="0">B3/B2-1</f>
        <v>1.9583641760309689E-2</v>
      </c>
      <c r="D3" s="35">
        <v>38723.084486270105</v>
      </c>
      <c r="E3" s="36">
        <f>D3/D2-1</f>
        <v>5.2270009421583996E-2</v>
      </c>
    </row>
    <row r="4" spans="1:5">
      <c r="A4">
        <v>2004</v>
      </c>
      <c r="B4" s="35">
        <v>1759605.65</v>
      </c>
      <c r="C4" s="36">
        <f t="shared" si="0"/>
        <v>3.9181265062859794E-3</v>
      </c>
      <c r="D4" s="35">
        <v>39941.898293476399</v>
      </c>
      <c r="E4" s="36">
        <f t="shared" ref="E4:E14" si="1">D4/D3-1</f>
        <v>3.1475121968614017E-2</v>
      </c>
    </row>
    <row r="5" spans="1:5">
      <c r="A5">
        <v>2005</v>
      </c>
      <c r="B5" s="35">
        <v>1707543.8</v>
      </c>
      <c r="C5" s="36">
        <f t="shared" si="0"/>
        <v>-2.958722597872987E-2</v>
      </c>
      <c r="D5" s="35">
        <v>41659.338584076686</v>
      </c>
      <c r="E5" s="36">
        <f t="shared" si="1"/>
        <v>4.2998464368950495E-2</v>
      </c>
    </row>
    <row r="6" spans="1:5">
      <c r="A6">
        <v>2006</v>
      </c>
      <c r="B6" s="35">
        <v>1888450</v>
      </c>
      <c r="C6" s="36">
        <f t="shared" si="0"/>
        <v>0.10594527648426944</v>
      </c>
      <c r="D6" s="35">
        <v>43591.319402855057</v>
      </c>
      <c r="E6" s="36">
        <f t="shared" si="1"/>
        <v>4.6375695928999372E-2</v>
      </c>
    </row>
    <row r="7" spans="1:5">
      <c r="A7">
        <v>2007</v>
      </c>
      <c r="B7" s="35">
        <v>1963064.7</v>
      </c>
      <c r="C7" s="36">
        <f t="shared" si="0"/>
        <v>3.9511080515766794E-2</v>
      </c>
      <c r="D7" s="35">
        <v>44339.866007137942</v>
      </c>
      <c r="E7" s="36">
        <f t="shared" si="1"/>
        <v>1.7171918963156285E-2</v>
      </c>
    </row>
    <row r="8" spans="1:5">
      <c r="A8">
        <v>2008</v>
      </c>
      <c r="B8" s="35">
        <v>1855284</v>
      </c>
      <c r="C8" s="36">
        <f t="shared" si="0"/>
        <v>-5.4904303459789139E-2</v>
      </c>
      <c r="D8" s="35">
        <v>44442.029652822544</v>
      </c>
      <c r="E8" s="36">
        <f t="shared" si="1"/>
        <v>2.3041036179081154E-3</v>
      </c>
    </row>
    <row r="9" spans="1:5">
      <c r="A9">
        <v>2009</v>
      </c>
      <c r="B9" s="35">
        <v>1734495</v>
      </c>
      <c r="C9" s="36">
        <f t="shared" si="0"/>
        <v>-6.5105396262782445E-2</v>
      </c>
      <c r="D9" s="35">
        <v>42799.740163325914</v>
      </c>
      <c r="E9" s="36">
        <f t="shared" si="1"/>
        <v>-3.6953521302381054E-2</v>
      </c>
    </row>
    <row r="10" spans="1:5">
      <c r="A10">
        <v>2010</v>
      </c>
      <c r="B10" s="35">
        <v>1728062</v>
      </c>
      <c r="C10" s="36">
        <f t="shared" si="0"/>
        <v>-3.7088605040660472E-3</v>
      </c>
      <c r="D10" s="35">
        <v>42525.601892094041</v>
      </c>
      <c r="E10" s="36">
        <f t="shared" si="1"/>
        <v>-6.4051386804160337E-3</v>
      </c>
    </row>
    <row r="11" spans="1:5">
      <c r="A11">
        <v>2011</v>
      </c>
      <c r="B11" s="35">
        <v>1789203</v>
      </c>
      <c r="C11" s="36">
        <f t="shared" si="0"/>
        <v>3.5381253681870284E-2</v>
      </c>
      <c r="D11" s="35">
        <v>41751.855779427358</v>
      </c>
      <c r="E11" s="36">
        <f t="shared" si="1"/>
        <v>-1.8194830366658032E-2</v>
      </c>
    </row>
    <row r="12" spans="1:5">
      <c r="A12">
        <v>2012</v>
      </c>
      <c r="B12" s="35">
        <v>1612298</v>
      </c>
      <c r="C12" s="36">
        <f t="shared" si="0"/>
        <v>-9.8873632561537139E-2</v>
      </c>
      <c r="D12" s="35">
        <v>39997.139156824465</v>
      </c>
      <c r="E12" s="36">
        <f t="shared" si="1"/>
        <v>-4.2027272557008222E-2</v>
      </c>
    </row>
    <row r="13" spans="1:5">
      <c r="A13">
        <v>2013</v>
      </c>
      <c r="B13" s="35">
        <v>1749410</v>
      </c>
      <c r="C13" s="36">
        <f t="shared" si="0"/>
        <v>8.5041350916517988E-2</v>
      </c>
      <c r="D13" s="35">
        <v>40288.050753739597</v>
      </c>
      <c r="E13" s="36">
        <f t="shared" si="1"/>
        <v>7.2733101178685811E-3</v>
      </c>
    </row>
    <row r="14" spans="1:5">
      <c r="A14">
        <v>2014</v>
      </c>
      <c r="B14" s="35">
        <v>1755457</v>
      </c>
      <c r="C14" s="36">
        <f t="shared" si="0"/>
        <v>3.4565939373845112E-3</v>
      </c>
      <c r="D14" s="35">
        <v>41523</v>
      </c>
      <c r="E14" s="36">
        <f t="shared" si="1"/>
        <v>3.0652990729410634E-2</v>
      </c>
    </row>
    <row r="16" spans="1:5">
      <c r="A16" s="34" t="s">
        <v>33</v>
      </c>
      <c r="C16" s="36">
        <f>B14/B2-1</f>
        <v>2.1165192276649147E-2</v>
      </c>
      <c r="E16" s="36">
        <f>D14/D2-1</f>
        <v>0.12835555795418707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6" sqref="B6"/>
    </sheetView>
  </sheetViews>
  <sheetFormatPr defaultRowHeight="14.4"/>
  <cols>
    <col min="3" max="3" width="10.44140625" bestFit="1" customWidth="1"/>
  </cols>
  <sheetData>
    <row r="1" spans="1:3">
      <c r="A1" s="34"/>
      <c r="B1" s="37" t="s">
        <v>34</v>
      </c>
      <c r="C1" s="38" t="s">
        <v>0</v>
      </c>
    </row>
    <row r="2" spans="1:3">
      <c r="A2" s="39">
        <v>2002</v>
      </c>
      <c r="B2" s="40">
        <v>2556259</v>
      </c>
      <c r="C2" s="41">
        <v>3958355</v>
      </c>
    </row>
    <row r="3" spans="1:3">
      <c r="A3" s="39">
        <v>2003</v>
      </c>
      <c r="B3" s="40">
        <v>2851482</v>
      </c>
      <c r="C3" s="41">
        <v>4061229</v>
      </c>
    </row>
    <row r="4" spans="1:3">
      <c r="A4" s="39">
        <v>2004</v>
      </c>
      <c r="B4" s="40">
        <v>3226314</v>
      </c>
      <c r="C4" s="41">
        <v>3880576</v>
      </c>
    </row>
    <row r="5" spans="1:3">
      <c r="A5" s="39">
        <v>2005</v>
      </c>
      <c r="B5" s="40">
        <v>3474452</v>
      </c>
      <c r="C5" s="41">
        <v>3631588</v>
      </c>
    </row>
    <row r="6" spans="1:3">
      <c r="A6" s="39">
        <v>2006</v>
      </c>
      <c r="B6" s="40">
        <v>3631648</v>
      </c>
      <c r="C6" s="41">
        <v>3641634</v>
      </c>
    </row>
    <row r="7" spans="1:3">
      <c r="A7" s="39">
        <v>2007</v>
      </c>
      <c r="B7" s="40">
        <v>3894694</v>
      </c>
      <c r="C7" s="41">
        <v>3475772</v>
      </c>
    </row>
    <row r="8" spans="1:3">
      <c r="A8" s="39">
        <v>2008</v>
      </c>
      <c r="B8" s="40">
        <v>3860860</v>
      </c>
      <c r="C8" s="41">
        <v>3355973</v>
      </c>
    </row>
    <row r="9" spans="1:3">
      <c r="A9" s="39">
        <v>2009</v>
      </c>
      <c r="B9" s="40">
        <v>3491335</v>
      </c>
      <c r="C9" s="41">
        <v>2831689</v>
      </c>
    </row>
    <row r="10" spans="1:3">
      <c r="A10" s="39">
        <v>2010</v>
      </c>
      <c r="B10" s="40">
        <v>3600580</v>
      </c>
      <c r="C10" s="41">
        <v>3187891</v>
      </c>
    </row>
    <row r="11" spans="1:3">
      <c r="A11" s="39">
        <v>2011</v>
      </c>
      <c r="B11" s="40">
        <v>3562402</v>
      </c>
      <c r="C11" s="41">
        <v>3625403</v>
      </c>
    </row>
    <row r="12" spans="1:3">
      <c r="A12" s="39">
        <v>2012</v>
      </c>
      <c r="B12" s="40">
        <v>3133210</v>
      </c>
      <c r="C12" s="41">
        <v>3509983</v>
      </c>
    </row>
    <row r="13" spans="1:3">
      <c r="A13" s="39">
        <v>2013</v>
      </c>
      <c r="B13" s="40">
        <v>2942434</v>
      </c>
      <c r="C13" s="41">
        <v>3667380</v>
      </c>
    </row>
    <row r="14" spans="1:3">
      <c r="A14" s="39">
        <v>2014</v>
      </c>
      <c r="B14" s="40">
        <v>2975143</v>
      </c>
      <c r="C14" s="41">
        <v>4102141</v>
      </c>
    </row>
    <row r="15" spans="1:3">
      <c r="A15" s="42"/>
      <c r="B15" s="40"/>
      <c r="C15" s="41"/>
    </row>
    <row r="16" spans="1:3">
      <c r="A16" s="42"/>
      <c r="B16" s="40"/>
      <c r="C16" s="41"/>
    </row>
    <row r="17" spans="1:3">
      <c r="B17" s="37" t="s">
        <v>34</v>
      </c>
      <c r="C17" s="38" t="s">
        <v>0</v>
      </c>
    </row>
    <row r="18" spans="1:3">
      <c r="A18" s="34" t="s">
        <v>35</v>
      </c>
      <c r="B18" s="43">
        <f>MAX(B2:B14)-MIN(B2:B14)</f>
        <v>1338435</v>
      </c>
      <c r="C18" s="43">
        <f>MAX(C2:C14)-MIN(C2:C14)</f>
        <v>1270452</v>
      </c>
    </row>
    <row r="19" spans="1:3">
      <c r="B19" s="37"/>
      <c r="C19" s="38"/>
    </row>
    <row r="20" spans="1:3">
      <c r="A20" s="34" t="s">
        <v>36</v>
      </c>
      <c r="B20" s="43">
        <f>AVERAGE(B2:B14)</f>
        <v>3323139.4615384615</v>
      </c>
      <c r="C20" s="43">
        <f>AVERAGE(C2:C14)</f>
        <v>3609970.3076923075</v>
      </c>
    </row>
    <row r="21" spans="1:3">
      <c r="A21" s="34"/>
      <c r="B21" s="43"/>
      <c r="C21" s="43"/>
    </row>
    <row r="22" spans="1:3" ht="27">
      <c r="A22" s="33" t="s">
        <v>37</v>
      </c>
      <c r="B22" s="35">
        <f>STDEVP(B2:B14)</f>
        <v>394037.6283999001</v>
      </c>
      <c r="C22" s="35">
        <f>STDEVP(C2:C14)</f>
        <v>342149.73136768979</v>
      </c>
    </row>
    <row r="24" spans="1:3" ht="40.200000000000003">
      <c r="A24" s="33" t="s">
        <v>38</v>
      </c>
      <c r="B24" s="44">
        <f>B22/B20</f>
        <v>0.11857390668084652</v>
      </c>
      <c r="C24" s="44">
        <f>C22/C20</f>
        <v>9.4779098498018063E-2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2"/>
  <sheetViews>
    <sheetView workbookViewId="0">
      <selection activeCell="B9" sqref="B9"/>
    </sheetView>
  </sheetViews>
  <sheetFormatPr defaultRowHeight="14.4"/>
  <cols>
    <col min="1" max="1" width="9.33203125" style="7" bestFit="1" customWidth="1"/>
    <col min="2" max="2" width="10.5546875" style="7" bestFit="1" customWidth="1"/>
  </cols>
  <sheetData>
    <row r="2" spans="1:2">
      <c r="A2" s="45"/>
      <c r="B2" s="45" t="s">
        <v>139</v>
      </c>
    </row>
    <row r="3" spans="1:2">
      <c r="A3" s="48" t="s">
        <v>39</v>
      </c>
      <c r="B3" s="45">
        <v>9011.8705451553651</v>
      </c>
    </row>
    <row r="4" spans="1:2">
      <c r="A4" s="48" t="s">
        <v>40</v>
      </c>
      <c r="B4" s="45">
        <v>7056.3234369599122</v>
      </c>
    </row>
    <row r="5" spans="1:2">
      <c r="A5" s="48" t="s">
        <v>41</v>
      </c>
      <c r="B5" s="45">
        <v>7197.7891944467574</v>
      </c>
    </row>
    <row r="6" spans="1:2">
      <c r="A6" s="48" t="s">
        <v>42</v>
      </c>
      <c r="B6" s="45">
        <v>13042.245246470857</v>
      </c>
    </row>
    <row r="7" spans="1:2">
      <c r="A7" s="48" t="s">
        <v>43</v>
      </c>
      <c r="B7" s="45">
        <v>12780.760616099906</v>
      </c>
    </row>
    <row r="8" spans="1:2">
      <c r="A8" s="48" t="s">
        <v>44</v>
      </c>
      <c r="B8" s="45">
        <v>3329.8844987327848</v>
      </c>
    </row>
    <row r="9" spans="1:2">
      <c r="A9" s="48" t="s">
        <v>45</v>
      </c>
      <c r="B9" s="45">
        <v>9556.7946947286691</v>
      </c>
    </row>
    <row r="10" spans="1:2">
      <c r="A10" s="48" t="s">
        <v>46</v>
      </c>
      <c r="B10" s="45">
        <v>12579.194034582388</v>
      </c>
    </row>
    <row r="11" spans="1:2">
      <c r="A11" s="48" t="s">
        <v>47</v>
      </c>
      <c r="B11" s="45">
        <v>12135.008694934273</v>
      </c>
    </row>
    <row r="12" spans="1:2">
      <c r="A12" s="48" t="s">
        <v>48</v>
      </c>
      <c r="B12" s="45">
        <v>8041.1690311643051</v>
      </c>
    </row>
    <row r="13" spans="1:2">
      <c r="A13" s="48" t="s">
        <v>49</v>
      </c>
      <c r="B13" s="45">
        <v>5418.3190075735765</v>
      </c>
    </row>
    <row r="14" spans="1:2">
      <c r="A14" s="48" t="s">
        <v>50</v>
      </c>
      <c r="B14" s="45">
        <v>4169.6148878048152</v>
      </c>
    </row>
    <row r="15" spans="1:2">
      <c r="A15" s="47" t="s">
        <v>51</v>
      </c>
      <c r="B15" s="7">
        <v>10676</v>
      </c>
    </row>
    <row r="16" spans="1:2">
      <c r="A16" s="47" t="s">
        <v>52</v>
      </c>
      <c r="B16" s="7">
        <v>9567.5941330321275</v>
      </c>
    </row>
    <row r="17" spans="1:2">
      <c r="A17" s="47" t="s">
        <v>53</v>
      </c>
      <c r="B17" s="7">
        <v>7637.0159202990963</v>
      </c>
    </row>
    <row r="18" spans="1:2">
      <c r="A18" s="47" t="s">
        <v>54</v>
      </c>
      <c r="B18" s="7">
        <v>6787.2900393411783</v>
      </c>
    </row>
    <row r="19" spans="1:2">
      <c r="A19" s="47" t="s">
        <v>55</v>
      </c>
      <c r="B19" s="7">
        <v>8441.31930800587</v>
      </c>
    </row>
    <row r="20" spans="1:2">
      <c r="A20" s="47" t="s">
        <v>56</v>
      </c>
      <c r="B20" s="7">
        <v>10974</v>
      </c>
    </row>
    <row r="21" spans="1:2">
      <c r="A21" s="47" t="s">
        <v>57</v>
      </c>
      <c r="B21" s="7">
        <v>7244.0363282352719</v>
      </c>
    </row>
    <row r="22" spans="1:2">
      <c r="A22" s="47" t="s">
        <v>58</v>
      </c>
      <c r="B22" s="7">
        <v>8653</v>
      </c>
    </row>
    <row r="23" spans="1:2">
      <c r="A23" s="47" t="s">
        <v>59</v>
      </c>
      <c r="B23" s="7">
        <v>9726.8366812102813</v>
      </c>
    </row>
    <row r="24" spans="1:2">
      <c r="A24" s="47" t="s">
        <v>60</v>
      </c>
      <c r="B24" s="7">
        <v>10290.802756840943</v>
      </c>
    </row>
    <row r="25" spans="1:2">
      <c r="A25" s="47" t="s">
        <v>61</v>
      </c>
      <c r="B25" s="7">
        <v>11830.825621794982</v>
      </c>
    </row>
    <row r="26" spans="1:2">
      <c r="A26" s="47" t="s">
        <v>62</v>
      </c>
      <c r="B26" s="7">
        <v>9403.6780556402191</v>
      </c>
    </row>
    <row r="27" spans="1:2">
      <c r="A27" s="47" t="s">
        <v>63</v>
      </c>
      <c r="B27" s="7">
        <v>7644.1165939440025</v>
      </c>
    </row>
    <row r="28" spans="1:2">
      <c r="A28" s="47" t="s">
        <v>64</v>
      </c>
      <c r="B28" s="7">
        <v>6020.5895759364175</v>
      </c>
    </row>
    <row r="29" spans="1:2">
      <c r="A29" s="47" t="s">
        <v>65</v>
      </c>
      <c r="B29" s="7">
        <v>9209.8187718050121</v>
      </c>
    </row>
    <row r="30" spans="1:2">
      <c r="A30" s="47" t="s">
        <v>66</v>
      </c>
      <c r="B30" s="7">
        <v>11841.625060008993</v>
      </c>
    </row>
    <row r="31" spans="1:2">
      <c r="A31" s="47" t="s">
        <v>67</v>
      </c>
      <c r="B31" s="7">
        <v>8164.9889363845941</v>
      </c>
    </row>
    <row r="32" spans="1:2">
      <c r="A32" s="47" t="s">
        <v>68</v>
      </c>
      <c r="B32" s="7">
        <v>8749.9068802525908</v>
      </c>
    </row>
    <row r="33" spans="1:2">
      <c r="A33" s="47" t="s">
        <v>69</v>
      </c>
      <c r="B33" s="7">
        <v>4779.5809832543337</v>
      </c>
    </row>
    <row r="34" spans="1:2">
      <c r="A34" s="47" t="s">
        <v>70</v>
      </c>
      <c r="B34" s="7">
        <v>7614.4275950335395</v>
      </c>
    </row>
    <row r="35" spans="1:2">
      <c r="A35" s="47" t="s">
        <v>71</v>
      </c>
      <c r="B35" s="7">
        <v>10886.723387285145</v>
      </c>
    </row>
    <row r="36" spans="1:2">
      <c r="A36" s="47" t="s">
        <v>72</v>
      </c>
      <c r="B36" s="7">
        <v>11983.290211540909</v>
      </c>
    </row>
    <row r="37" spans="1:2">
      <c r="A37" s="47" t="s">
        <v>73</v>
      </c>
      <c r="B37" s="7">
        <v>7892.3015975982125</v>
      </c>
    </row>
    <row r="38" spans="1:2">
      <c r="A38" s="47" t="s">
        <v>74</v>
      </c>
      <c r="B38" s="7">
        <v>8004.552586579066</v>
      </c>
    </row>
    <row r="39" spans="1:2">
      <c r="A39" s="47" t="s">
        <v>75</v>
      </c>
      <c r="B39" s="7">
        <v>10161.357445173715</v>
      </c>
    </row>
    <row r="40" spans="1:2">
      <c r="A40" s="47" t="s">
        <v>76</v>
      </c>
      <c r="B40" s="7">
        <v>6266.729772593555</v>
      </c>
    </row>
    <row r="41" spans="1:2">
      <c r="A41" s="47" t="s">
        <v>77</v>
      </c>
      <c r="B41" s="7">
        <v>12395.629980238158</v>
      </c>
    </row>
    <row r="42" spans="1:2">
      <c r="A42" s="47" t="s">
        <v>78</v>
      </c>
      <c r="B42" s="7">
        <v>8399.6162089729005</v>
      </c>
    </row>
    <row r="43" spans="1:2">
      <c r="A43" s="47" t="s">
        <v>79</v>
      </c>
      <c r="B43" s="7">
        <v>12354.580255551529</v>
      </c>
    </row>
    <row r="44" spans="1:2">
      <c r="A44" s="47" t="s">
        <v>80</v>
      </c>
      <c r="B44" s="7">
        <v>11469.656967977291</v>
      </c>
    </row>
    <row r="45" spans="1:2">
      <c r="A45" s="47" t="s">
        <v>81</v>
      </c>
      <c r="B45" s="7">
        <v>7420.5024687939567</v>
      </c>
    </row>
    <row r="46" spans="1:2">
      <c r="A46" s="47" t="s">
        <v>82</v>
      </c>
      <c r="B46" s="7">
        <v>12221.161049216636</v>
      </c>
    </row>
    <row r="47" spans="1:2">
      <c r="A47" s="47" t="s">
        <v>83</v>
      </c>
      <c r="B47" s="7">
        <v>12312.755944102075</v>
      </c>
    </row>
    <row r="48" spans="1:2">
      <c r="A48" s="47" t="s">
        <v>84</v>
      </c>
      <c r="B48" s="7">
        <v>11161.299553443914</v>
      </c>
    </row>
    <row r="49" spans="1:2">
      <c r="A49" s="47" t="s">
        <v>85</v>
      </c>
      <c r="B49" s="7">
        <v>8235.3742552945205</v>
      </c>
    </row>
    <row r="50" spans="1:2">
      <c r="A50" s="47" t="s">
        <v>86</v>
      </c>
      <c r="B50" s="7">
        <v>12038.465034190343</v>
      </c>
    </row>
    <row r="51" spans="1:2">
      <c r="A51" s="47" t="s">
        <v>87</v>
      </c>
      <c r="B51" s="7">
        <v>10169.919127407478</v>
      </c>
    </row>
    <row r="52" spans="1:2">
      <c r="A52" s="47" t="s">
        <v>88</v>
      </c>
      <c r="B52" s="7">
        <v>10184.915359396298</v>
      </c>
    </row>
    <row r="53" spans="1:2">
      <c r="A53" s="47" t="s">
        <v>89</v>
      </c>
      <c r="B53" s="7">
        <v>3562.7663690480031</v>
      </c>
    </row>
    <row r="54" spans="1:2">
      <c r="A54" s="47" t="s">
        <v>90</v>
      </c>
      <c r="B54" s="7">
        <v>13986.989989360576</v>
      </c>
    </row>
    <row r="55" spans="1:2">
      <c r="A55" s="47" t="s">
        <v>91</v>
      </c>
      <c r="B55" s="7">
        <v>6932.1854656203104</v>
      </c>
    </row>
    <row r="56" spans="1:2">
      <c r="A56" s="47" t="s">
        <v>92</v>
      </c>
      <c r="B56" s="7">
        <v>12684.076499450759</v>
      </c>
    </row>
    <row r="57" spans="1:2">
      <c r="A57" s="47" t="s">
        <v>93</v>
      </c>
      <c r="B57" s="7">
        <v>5246.1135385876196</v>
      </c>
    </row>
    <row r="58" spans="1:2">
      <c r="A58" s="47" t="s">
        <v>94</v>
      </c>
      <c r="B58" s="7">
        <v>10921.783338851084</v>
      </c>
    </row>
    <row r="59" spans="1:2">
      <c r="A59" s="47" t="s">
        <v>95</v>
      </c>
      <c r="B59" s="7">
        <v>9210.5666388821101</v>
      </c>
    </row>
    <row r="60" spans="1:2">
      <c r="A60" s="47" t="s">
        <v>96</v>
      </c>
      <c r="B60" s="7">
        <v>11519.695366535792</v>
      </c>
    </row>
    <row r="61" spans="1:2">
      <c r="A61" s="47" t="s">
        <v>97</v>
      </c>
      <c r="B61" s="7">
        <v>7942.8877134452378</v>
      </c>
    </row>
    <row r="62" spans="1:2">
      <c r="A62" s="47" t="s">
        <v>98</v>
      </c>
      <c r="B62" s="7">
        <v>11194.310845675105</v>
      </c>
    </row>
    <row r="63" spans="1:2">
      <c r="A63" s="47" t="s">
        <v>99</v>
      </c>
      <c r="B63" s="7">
        <v>8022.3083119442508</v>
      </c>
    </row>
    <row r="64" spans="1:2">
      <c r="A64" s="47" t="s">
        <v>100</v>
      </c>
      <c r="B64" s="7">
        <v>13148.287630027196</v>
      </c>
    </row>
    <row r="65" spans="1:2">
      <c r="A65" s="47" t="s">
        <v>101</v>
      </c>
      <c r="B65" s="7">
        <v>10731.144154112331</v>
      </c>
    </row>
    <row r="66" spans="1:2">
      <c r="A66" s="47" t="s">
        <v>102</v>
      </c>
      <c r="B66" s="7">
        <v>11817.941300362578</v>
      </c>
    </row>
    <row r="67" spans="1:2">
      <c r="A67" s="47" t="s">
        <v>103</v>
      </c>
      <c r="B67" s="7">
        <v>11953.202685482429</v>
      </c>
    </row>
    <row r="68" spans="1:2">
      <c r="A68" s="47" t="s">
        <v>104</v>
      </c>
      <c r="B68" s="7">
        <v>7262.4523265553944</v>
      </c>
    </row>
    <row r="69" spans="1:2">
      <c r="A69" s="47" t="s">
        <v>105</v>
      </c>
      <c r="B69" s="7">
        <v>10525.808149983486</v>
      </c>
    </row>
    <row r="70" spans="1:2">
      <c r="A70" s="47" t="s">
        <v>106</v>
      </c>
      <c r="B70" s="7">
        <v>8251.1904700178129</v>
      </c>
    </row>
    <row r="71" spans="1:2">
      <c r="A71" s="47" t="s">
        <v>107</v>
      </c>
      <c r="B71" s="7">
        <v>7935.4365479553217</v>
      </c>
    </row>
    <row r="72" spans="1:2">
      <c r="A72" s="47" t="s">
        <v>108</v>
      </c>
      <c r="B72" s="7">
        <v>7001.5261082456091</v>
      </c>
    </row>
    <row r="73" spans="1:2">
      <c r="A73" s="47" t="s">
        <v>109</v>
      </c>
      <c r="B73" s="7">
        <v>9703.8156282505734</v>
      </c>
    </row>
    <row r="74" spans="1:2">
      <c r="A74" s="47" t="s">
        <v>110</v>
      </c>
      <c r="B74" s="7">
        <v>11766.07270024736</v>
      </c>
    </row>
    <row r="75" spans="1:2">
      <c r="A75" s="47" t="s">
        <v>111</v>
      </c>
      <c r="B75" s="7">
        <v>8102.4060895178009</v>
      </c>
    </row>
    <row r="76" spans="1:2">
      <c r="A76" s="47" t="s">
        <v>112</v>
      </c>
      <c r="B76" s="7">
        <v>13852.076245628288</v>
      </c>
    </row>
    <row r="77" spans="1:2">
      <c r="A77" s="47" t="s">
        <v>113</v>
      </c>
      <c r="B77" s="7">
        <v>6182.1802191202651</v>
      </c>
    </row>
    <row r="78" spans="1:2">
      <c r="A78" s="47" t="s">
        <v>114</v>
      </c>
      <c r="B78" s="7">
        <v>9454.2508237794646</v>
      </c>
    </row>
    <row r="79" spans="1:2">
      <c r="A79" s="47" t="s">
        <v>115</v>
      </c>
      <c r="B79" s="7">
        <v>8434.5070225071777</v>
      </c>
    </row>
    <row r="80" spans="1:2">
      <c r="A80" s="47" t="s">
        <v>116</v>
      </c>
      <c r="B80" s="7">
        <v>5678.9117666831698</v>
      </c>
    </row>
    <row r="81" spans="1:2">
      <c r="A81" s="47" t="s">
        <v>117</v>
      </c>
      <c r="B81" s="7">
        <v>8309.919761889063</v>
      </c>
    </row>
    <row r="82" spans="1:2">
      <c r="A82" s="47" t="s">
        <v>118</v>
      </c>
      <c r="B82" s="7">
        <v>13186.925217592179</v>
      </c>
    </row>
    <row r="83" spans="1:2">
      <c r="A83" s="47" t="s">
        <v>119</v>
      </c>
      <c r="B83" s="7">
        <v>13040.412579287015</v>
      </c>
    </row>
    <row r="84" spans="1:2">
      <c r="A84" s="47" t="s">
        <v>120</v>
      </c>
      <c r="B84" s="7">
        <v>9437.6736952165356</v>
      </c>
    </row>
    <row r="85" spans="1:2">
      <c r="A85" s="47" t="s">
        <v>121</v>
      </c>
      <c r="B85" s="7">
        <v>6937.9670793335099</v>
      </c>
    </row>
    <row r="86" spans="1:2">
      <c r="A86" s="47" t="s">
        <v>122</v>
      </c>
      <c r="B86" s="7">
        <v>8574.5477538249525</v>
      </c>
    </row>
    <row r="87" spans="1:2">
      <c r="A87" s="47" t="s">
        <v>123</v>
      </c>
      <c r="B87" s="7">
        <v>8308.1942015618588</v>
      </c>
    </row>
    <row r="88" spans="1:2">
      <c r="A88" s="47" t="s">
        <v>124</v>
      </c>
      <c r="B88" s="7">
        <v>9728.5753448832675</v>
      </c>
    </row>
    <row r="89" spans="1:2">
      <c r="A89" s="47" t="s">
        <v>125</v>
      </c>
      <c r="B89" s="7">
        <v>7693.1362203568588</v>
      </c>
    </row>
    <row r="90" spans="1:2">
      <c r="A90" s="47" t="s">
        <v>126</v>
      </c>
      <c r="B90" s="7">
        <v>13232.369266253798</v>
      </c>
    </row>
    <row r="91" spans="1:2">
      <c r="A91" s="47" t="s">
        <v>127</v>
      </c>
      <c r="B91" s="7">
        <v>4930.2346288017179</v>
      </c>
    </row>
    <row r="92" spans="1:2">
      <c r="A92" s="47" t="s">
        <v>128</v>
      </c>
      <c r="B92" s="7">
        <v>12054.002585619131</v>
      </c>
    </row>
    <row r="93" spans="1:2">
      <c r="A93" s="47" t="s">
        <v>129</v>
      </c>
      <c r="B93" s="7">
        <v>8304.0921626916206</v>
      </c>
    </row>
    <row r="94" spans="1:2">
      <c r="A94" s="47" t="s">
        <v>130</v>
      </c>
      <c r="B94" s="7">
        <v>5082.322785348234</v>
      </c>
    </row>
    <row r="95" spans="1:2">
      <c r="A95" s="47" t="s">
        <v>131</v>
      </c>
      <c r="B95" s="7">
        <v>9325.9361474302113</v>
      </c>
    </row>
    <row r="96" spans="1:2">
      <c r="A96" s="47" t="s">
        <v>132</v>
      </c>
      <c r="B96" s="7">
        <v>7761.8756596939202</v>
      </c>
    </row>
    <row r="97" spans="1:2">
      <c r="A97" s="47" t="s">
        <v>133</v>
      </c>
      <c r="B97" s="7">
        <v>8010.3336845835129</v>
      </c>
    </row>
    <row r="98" spans="1:2">
      <c r="A98" s="47" t="s">
        <v>134</v>
      </c>
      <c r="B98" s="7">
        <v>17127.833057986303</v>
      </c>
    </row>
    <row r="99" spans="1:2">
      <c r="A99" s="47" t="s">
        <v>135</v>
      </c>
      <c r="B99" s="7">
        <v>11417.672718979713</v>
      </c>
    </row>
    <row r="100" spans="1:2">
      <c r="A100" s="47" t="s">
        <v>136</v>
      </c>
      <c r="B100" s="7">
        <v>7301.6522639607574</v>
      </c>
    </row>
    <row r="101" spans="1:2">
      <c r="A101" s="47" t="s">
        <v>137</v>
      </c>
      <c r="B101" s="7">
        <v>9948.1723082749359</v>
      </c>
    </row>
    <row r="102" spans="1:2">
      <c r="A102" s="47" t="s">
        <v>138</v>
      </c>
      <c r="B102" s="7">
        <v>11341.542383909033</v>
      </c>
    </row>
    <row r="103" spans="1:2">
      <c r="A103" s="47"/>
    </row>
    <row r="104" spans="1:2">
      <c r="A104" s="47"/>
    </row>
    <row r="105" spans="1:2">
      <c r="A105" s="47"/>
    </row>
    <row r="106" spans="1:2">
      <c r="A106" s="47"/>
    </row>
    <row r="107" spans="1:2">
      <c r="A107" s="47"/>
    </row>
    <row r="108" spans="1:2">
      <c r="A108" s="47"/>
    </row>
    <row r="109" spans="1:2">
      <c r="A109" s="47"/>
    </row>
    <row r="110" spans="1:2">
      <c r="A110" s="47"/>
    </row>
    <row r="111" spans="1:2">
      <c r="A111" s="47"/>
    </row>
    <row r="112" spans="1:2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Notes</vt:lpstr>
      <vt:lpstr>2.1</vt:lpstr>
      <vt:lpstr>2E2</vt:lpstr>
      <vt:lpstr>5.3 and 5.4</vt:lpstr>
      <vt:lpstr>6.2.1</vt:lpstr>
      <vt:lpstr>7.2</vt:lpstr>
      <vt:lpstr>7.3.3</vt:lpstr>
      <vt:lpstr>8.1.1</vt:lpstr>
      <vt:lpstr>8.6.3 and 8.6.4</vt:lpstr>
      <vt:lpstr>9.7</vt:lpstr>
      <vt:lpstr>9.15.1</vt:lpstr>
      <vt:lpstr>9E1</vt:lpstr>
      <vt:lpstr>9E2</vt:lpstr>
      <vt:lpstr>11.3.3</vt:lpstr>
      <vt:lpstr>12.4</vt:lpstr>
      <vt:lpstr>17E2</vt:lpstr>
      <vt:lpstr>18.3</vt:lpstr>
      <vt:lpstr>18.4.1</vt:lpstr>
      <vt:lpstr>18.5.4</vt:lpstr>
      <vt:lpstr>18.7</vt:lpstr>
      <vt:lpstr>18E1</vt:lpstr>
      <vt:lpstr>19.6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Simmons</dc:creator>
  <cp:lastModifiedBy>Adam Simmons</cp:lastModifiedBy>
  <dcterms:created xsi:type="dcterms:W3CDTF">2016-01-01T07:23:31Z</dcterms:created>
  <dcterms:modified xsi:type="dcterms:W3CDTF">2016-01-04T07:25:30Z</dcterms:modified>
</cp:coreProperties>
</file>